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6. Sekretariat\Rammeaftale\"/>
    </mc:Choice>
  </mc:AlternateContent>
  <bookViews>
    <workbookView xWindow="0" yWindow="0" windowWidth="28800" windowHeight="12435" activeTab="1"/>
  </bookViews>
  <sheets>
    <sheet name="Alle i alle år" sheetId="1" r:id="rId1"/>
    <sheet name="2015" sheetId="2" r:id="rId2"/>
    <sheet name="2016" sheetId="3" r:id="rId3"/>
    <sheet name="2017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AB77" i="4" l="1"/>
  <c r="AB3" i="4"/>
  <c r="AV4" i="4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V94" i="4"/>
  <c r="AV95" i="4"/>
  <c r="AV96" i="4"/>
  <c r="AV97" i="4"/>
  <c r="AV3" i="4"/>
  <c r="P77" i="4"/>
  <c r="P3" i="4"/>
  <c r="V77" i="4"/>
  <c r="V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3" i="4"/>
  <c r="AR4" i="4"/>
  <c r="AR5" i="4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R61" i="4"/>
  <c r="AR62" i="4"/>
  <c r="AR63" i="4"/>
  <c r="AR64" i="4"/>
  <c r="AR65" i="4"/>
  <c r="AR66" i="4"/>
  <c r="AR67" i="4"/>
  <c r="AR68" i="4"/>
  <c r="AR69" i="4"/>
  <c r="AR70" i="4"/>
  <c r="AR71" i="4"/>
  <c r="AR72" i="4"/>
  <c r="AR73" i="4"/>
  <c r="AR74" i="4"/>
  <c r="AR75" i="4"/>
  <c r="AR76" i="4"/>
  <c r="AR77" i="4"/>
  <c r="AR78" i="4"/>
  <c r="AR79" i="4"/>
  <c r="AR80" i="4"/>
  <c r="AR81" i="4"/>
  <c r="AR82" i="4"/>
  <c r="AR83" i="4"/>
  <c r="AR84" i="4"/>
  <c r="AR85" i="4"/>
  <c r="AR86" i="4"/>
  <c r="AR87" i="4"/>
  <c r="AR88" i="4"/>
  <c r="AR89" i="4"/>
  <c r="AR90" i="4"/>
  <c r="AR91" i="4"/>
  <c r="AR92" i="4"/>
  <c r="AR93" i="4"/>
  <c r="AR94" i="4"/>
  <c r="AR95" i="4"/>
  <c r="AR96" i="4"/>
  <c r="AR97" i="4"/>
  <c r="AR3" i="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3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3" i="4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3" i="4"/>
  <c r="AX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3" i="4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3" i="4"/>
  <c r="AZ4" i="4"/>
  <c r="AZ5" i="4"/>
  <c r="AZ6" i="4"/>
  <c r="AZ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3" i="4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3" i="4"/>
  <c r="AN4" i="4"/>
  <c r="AN5" i="4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3" i="4"/>
  <c r="AP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7" i="4"/>
  <c r="AP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3" i="4"/>
  <c r="Y100" i="4" l="1"/>
  <c r="AU98" i="4"/>
  <c r="K98" i="4"/>
  <c r="AQ98" i="4"/>
  <c r="AC98" i="4"/>
  <c r="AG98" i="4"/>
  <c r="AI98" i="4"/>
  <c r="W98" i="4"/>
  <c r="AW98" i="4"/>
  <c r="AK98" i="4"/>
  <c r="AY98" i="4"/>
  <c r="AS98" i="4"/>
  <c r="S98" i="4"/>
  <c r="Q98" i="4"/>
  <c r="AE98" i="4"/>
  <c r="I98" i="4"/>
  <c r="C98" i="4"/>
  <c r="AM98" i="4"/>
  <c r="AO98" i="4"/>
  <c r="M98" i="4"/>
  <c r="G98" i="4"/>
  <c r="E98" i="4"/>
  <c r="AA97" i="4"/>
  <c r="AB97" i="4" s="1"/>
  <c r="O97" i="4"/>
  <c r="P97" i="4" s="1"/>
  <c r="U97" i="4"/>
  <c r="V97" i="4" s="1"/>
  <c r="Y97" i="4"/>
  <c r="AA96" i="4"/>
  <c r="AB96" i="4" s="1"/>
  <c r="O96" i="4"/>
  <c r="P96" i="4" s="1"/>
  <c r="U96" i="4"/>
  <c r="V96" i="4" s="1"/>
  <c r="Y96" i="4"/>
  <c r="AA95" i="4"/>
  <c r="AB95" i="4" s="1"/>
  <c r="O95" i="4"/>
  <c r="P95" i="4" s="1"/>
  <c r="U95" i="4"/>
  <c r="V95" i="4" s="1"/>
  <c r="Y95" i="4"/>
  <c r="AA94" i="4"/>
  <c r="AB94" i="4" s="1"/>
  <c r="O94" i="4"/>
  <c r="P94" i="4" s="1"/>
  <c r="U94" i="4"/>
  <c r="V94" i="4" s="1"/>
  <c r="Y94" i="4"/>
  <c r="AA93" i="4"/>
  <c r="AB93" i="4" s="1"/>
  <c r="O93" i="4"/>
  <c r="P93" i="4" s="1"/>
  <c r="U93" i="4"/>
  <c r="V93" i="4" s="1"/>
  <c r="Y93" i="4"/>
  <c r="AA92" i="4"/>
  <c r="AB92" i="4" s="1"/>
  <c r="O92" i="4"/>
  <c r="P92" i="4" s="1"/>
  <c r="U92" i="4"/>
  <c r="V92" i="4" s="1"/>
  <c r="Y92" i="4"/>
  <c r="AA91" i="4"/>
  <c r="AB91" i="4" s="1"/>
  <c r="O91" i="4"/>
  <c r="P91" i="4" s="1"/>
  <c r="U91" i="4"/>
  <c r="V91" i="4" s="1"/>
  <c r="Y91" i="4"/>
  <c r="AA90" i="4"/>
  <c r="AB90" i="4" s="1"/>
  <c r="O90" i="4"/>
  <c r="P90" i="4" s="1"/>
  <c r="U90" i="4"/>
  <c r="V90" i="4" s="1"/>
  <c r="Y90" i="4"/>
  <c r="AA89" i="4"/>
  <c r="AB89" i="4" s="1"/>
  <c r="O89" i="4"/>
  <c r="P89" i="4" s="1"/>
  <c r="U89" i="4"/>
  <c r="V89" i="4" s="1"/>
  <c r="Y89" i="4"/>
  <c r="AA88" i="4"/>
  <c r="AB88" i="4" s="1"/>
  <c r="O88" i="4"/>
  <c r="P88" i="4" s="1"/>
  <c r="U88" i="4"/>
  <c r="V88" i="4" s="1"/>
  <c r="Y88" i="4"/>
  <c r="AA87" i="4"/>
  <c r="AB87" i="4" s="1"/>
  <c r="O87" i="4"/>
  <c r="P87" i="4" s="1"/>
  <c r="U87" i="4"/>
  <c r="V87" i="4" s="1"/>
  <c r="Y87" i="4"/>
  <c r="AA86" i="4"/>
  <c r="AB86" i="4" s="1"/>
  <c r="O86" i="4"/>
  <c r="P86" i="4" s="1"/>
  <c r="U86" i="4"/>
  <c r="V86" i="4" s="1"/>
  <c r="Y86" i="4"/>
  <c r="AA85" i="4"/>
  <c r="AB85" i="4" s="1"/>
  <c r="O85" i="4"/>
  <c r="P85" i="4" s="1"/>
  <c r="U85" i="4"/>
  <c r="V85" i="4" s="1"/>
  <c r="Y85" i="4"/>
  <c r="AA84" i="4"/>
  <c r="AB84" i="4" s="1"/>
  <c r="O84" i="4"/>
  <c r="P84" i="4" s="1"/>
  <c r="U84" i="4"/>
  <c r="V84" i="4" s="1"/>
  <c r="Y84" i="4"/>
  <c r="AA83" i="4"/>
  <c r="AB83" i="4" s="1"/>
  <c r="O83" i="4"/>
  <c r="P83" i="4" s="1"/>
  <c r="U83" i="4"/>
  <c r="V83" i="4" s="1"/>
  <c r="Y83" i="4"/>
  <c r="AA82" i="4"/>
  <c r="AB82" i="4" s="1"/>
  <c r="O82" i="4"/>
  <c r="P82" i="4" s="1"/>
  <c r="U82" i="4"/>
  <c r="V82" i="4" s="1"/>
  <c r="Y82" i="4"/>
  <c r="AA81" i="4"/>
  <c r="AB81" i="4" s="1"/>
  <c r="O81" i="4"/>
  <c r="P81" i="4" s="1"/>
  <c r="U81" i="4"/>
  <c r="V81" i="4" s="1"/>
  <c r="Y81" i="4"/>
  <c r="AA80" i="4"/>
  <c r="AB80" i="4" s="1"/>
  <c r="O80" i="4"/>
  <c r="P80" i="4" s="1"/>
  <c r="U80" i="4"/>
  <c r="V80" i="4" s="1"/>
  <c r="Y80" i="4"/>
  <c r="AA79" i="4"/>
  <c r="AB79" i="4" s="1"/>
  <c r="O79" i="4"/>
  <c r="P79" i="4" s="1"/>
  <c r="U79" i="4"/>
  <c r="V79" i="4" s="1"/>
  <c r="Y79" i="4"/>
  <c r="AA78" i="4"/>
  <c r="AB78" i="4" s="1"/>
  <c r="O78" i="4"/>
  <c r="P78" i="4" s="1"/>
  <c r="U78" i="4"/>
  <c r="V78" i="4" s="1"/>
  <c r="Y78" i="4"/>
  <c r="Y77" i="4"/>
  <c r="AA76" i="4"/>
  <c r="AB76" i="4" s="1"/>
  <c r="O76" i="4"/>
  <c r="P76" i="4" s="1"/>
  <c r="U76" i="4"/>
  <c r="V76" i="4" s="1"/>
  <c r="Y76" i="4"/>
  <c r="AA75" i="4"/>
  <c r="AB75" i="4" s="1"/>
  <c r="O75" i="4"/>
  <c r="P75" i="4" s="1"/>
  <c r="U75" i="4"/>
  <c r="V75" i="4" s="1"/>
  <c r="Y75" i="4"/>
  <c r="AA74" i="4"/>
  <c r="AB74" i="4" s="1"/>
  <c r="O74" i="4"/>
  <c r="P74" i="4" s="1"/>
  <c r="U74" i="4"/>
  <c r="V74" i="4" s="1"/>
  <c r="Y74" i="4"/>
  <c r="AA73" i="4"/>
  <c r="AB73" i="4" s="1"/>
  <c r="O73" i="4"/>
  <c r="P73" i="4" s="1"/>
  <c r="U73" i="4"/>
  <c r="V73" i="4" s="1"/>
  <c r="Y73" i="4"/>
  <c r="AA72" i="4"/>
  <c r="AB72" i="4" s="1"/>
  <c r="O72" i="4"/>
  <c r="P72" i="4" s="1"/>
  <c r="U72" i="4"/>
  <c r="V72" i="4" s="1"/>
  <c r="Y72" i="4"/>
  <c r="AA71" i="4"/>
  <c r="AB71" i="4" s="1"/>
  <c r="O71" i="4"/>
  <c r="P71" i="4" s="1"/>
  <c r="U71" i="4"/>
  <c r="V71" i="4" s="1"/>
  <c r="Y71" i="4"/>
  <c r="AA70" i="4"/>
  <c r="AB70" i="4" s="1"/>
  <c r="O70" i="4"/>
  <c r="P70" i="4" s="1"/>
  <c r="U70" i="4"/>
  <c r="V70" i="4" s="1"/>
  <c r="Y70" i="4"/>
  <c r="AA69" i="4"/>
  <c r="AB69" i="4" s="1"/>
  <c r="O69" i="4"/>
  <c r="P69" i="4" s="1"/>
  <c r="U69" i="4"/>
  <c r="V69" i="4" s="1"/>
  <c r="Y69" i="4"/>
  <c r="AA68" i="4"/>
  <c r="AB68" i="4" s="1"/>
  <c r="O68" i="4"/>
  <c r="P68" i="4" s="1"/>
  <c r="U68" i="4"/>
  <c r="V68" i="4" s="1"/>
  <c r="Y68" i="4"/>
  <c r="AA67" i="4"/>
  <c r="AB67" i="4" s="1"/>
  <c r="O67" i="4"/>
  <c r="P67" i="4" s="1"/>
  <c r="U67" i="4"/>
  <c r="V67" i="4" s="1"/>
  <c r="Y67" i="4"/>
  <c r="AA66" i="4"/>
  <c r="AB66" i="4" s="1"/>
  <c r="O66" i="4"/>
  <c r="P66" i="4" s="1"/>
  <c r="U66" i="4"/>
  <c r="V66" i="4" s="1"/>
  <c r="Y66" i="4"/>
  <c r="AA65" i="4"/>
  <c r="AB65" i="4" s="1"/>
  <c r="O65" i="4"/>
  <c r="P65" i="4" s="1"/>
  <c r="U65" i="4"/>
  <c r="V65" i="4" s="1"/>
  <c r="Y65" i="4"/>
  <c r="AA64" i="4"/>
  <c r="AB64" i="4" s="1"/>
  <c r="O64" i="4"/>
  <c r="P64" i="4" s="1"/>
  <c r="U64" i="4"/>
  <c r="V64" i="4" s="1"/>
  <c r="Y64" i="4"/>
  <c r="AA63" i="4"/>
  <c r="AB63" i="4" s="1"/>
  <c r="O63" i="4"/>
  <c r="P63" i="4" s="1"/>
  <c r="U63" i="4"/>
  <c r="V63" i="4" s="1"/>
  <c r="Y63" i="4"/>
  <c r="AA62" i="4"/>
  <c r="AB62" i="4" s="1"/>
  <c r="O62" i="4"/>
  <c r="P62" i="4" s="1"/>
  <c r="U62" i="4"/>
  <c r="V62" i="4" s="1"/>
  <c r="Y62" i="4"/>
  <c r="AA61" i="4"/>
  <c r="AB61" i="4" s="1"/>
  <c r="O61" i="4"/>
  <c r="P61" i="4" s="1"/>
  <c r="U61" i="4"/>
  <c r="V61" i="4" s="1"/>
  <c r="Y61" i="4"/>
  <c r="AA60" i="4"/>
  <c r="AB60" i="4" s="1"/>
  <c r="O60" i="4"/>
  <c r="P60" i="4" s="1"/>
  <c r="U60" i="4"/>
  <c r="V60" i="4" s="1"/>
  <c r="Y60" i="4"/>
  <c r="AA59" i="4"/>
  <c r="AB59" i="4" s="1"/>
  <c r="O59" i="4"/>
  <c r="P59" i="4" s="1"/>
  <c r="U59" i="4"/>
  <c r="V59" i="4" s="1"/>
  <c r="Y59" i="4"/>
  <c r="AA58" i="4"/>
  <c r="AB58" i="4" s="1"/>
  <c r="O58" i="4"/>
  <c r="P58" i="4" s="1"/>
  <c r="U58" i="4"/>
  <c r="V58" i="4" s="1"/>
  <c r="Y58" i="4"/>
  <c r="AA57" i="4"/>
  <c r="AB57" i="4" s="1"/>
  <c r="O57" i="4"/>
  <c r="P57" i="4" s="1"/>
  <c r="U57" i="4"/>
  <c r="V57" i="4" s="1"/>
  <c r="Y57" i="4"/>
  <c r="AA56" i="4"/>
  <c r="AB56" i="4" s="1"/>
  <c r="O56" i="4"/>
  <c r="P56" i="4" s="1"/>
  <c r="U56" i="4"/>
  <c r="V56" i="4" s="1"/>
  <c r="Y56" i="4"/>
  <c r="AA55" i="4"/>
  <c r="AB55" i="4" s="1"/>
  <c r="O55" i="4"/>
  <c r="P55" i="4" s="1"/>
  <c r="U55" i="4"/>
  <c r="V55" i="4" s="1"/>
  <c r="Y55" i="4"/>
  <c r="AA54" i="4"/>
  <c r="AB54" i="4" s="1"/>
  <c r="O54" i="4"/>
  <c r="P54" i="4" s="1"/>
  <c r="U54" i="4"/>
  <c r="V54" i="4" s="1"/>
  <c r="Y54" i="4"/>
  <c r="AA53" i="4"/>
  <c r="AB53" i="4" s="1"/>
  <c r="O53" i="4"/>
  <c r="P53" i="4" s="1"/>
  <c r="U53" i="4"/>
  <c r="V53" i="4" s="1"/>
  <c r="Y53" i="4"/>
  <c r="AA52" i="4"/>
  <c r="AB52" i="4" s="1"/>
  <c r="O52" i="4"/>
  <c r="P52" i="4" s="1"/>
  <c r="U52" i="4"/>
  <c r="V52" i="4" s="1"/>
  <c r="Y52" i="4"/>
  <c r="AA51" i="4"/>
  <c r="AB51" i="4" s="1"/>
  <c r="O51" i="4"/>
  <c r="P51" i="4" s="1"/>
  <c r="U51" i="4"/>
  <c r="V51" i="4" s="1"/>
  <c r="Y51" i="4"/>
  <c r="AA50" i="4"/>
  <c r="AB50" i="4" s="1"/>
  <c r="O50" i="4"/>
  <c r="P50" i="4" s="1"/>
  <c r="U50" i="4"/>
  <c r="V50" i="4" s="1"/>
  <c r="Y50" i="4"/>
  <c r="AA49" i="4"/>
  <c r="AB49" i="4" s="1"/>
  <c r="O49" i="4"/>
  <c r="P49" i="4" s="1"/>
  <c r="U49" i="4"/>
  <c r="V49" i="4" s="1"/>
  <c r="Y49" i="4"/>
  <c r="AA48" i="4"/>
  <c r="AB48" i="4" s="1"/>
  <c r="O48" i="4"/>
  <c r="P48" i="4" s="1"/>
  <c r="U48" i="4"/>
  <c r="V48" i="4" s="1"/>
  <c r="Y48" i="4"/>
  <c r="AA47" i="4"/>
  <c r="AB47" i="4" s="1"/>
  <c r="O47" i="4"/>
  <c r="P47" i="4" s="1"/>
  <c r="U47" i="4"/>
  <c r="V47" i="4" s="1"/>
  <c r="Y47" i="4"/>
  <c r="AA46" i="4"/>
  <c r="AB46" i="4" s="1"/>
  <c r="O46" i="4"/>
  <c r="P46" i="4" s="1"/>
  <c r="U46" i="4"/>
  <c r="V46" i="4" s="1"/>
  <c r="Y46" i="4"/>
  <c r="AA45" i="4"/>
  <c r="AB45" i="4" s="1"/>
  <c r="O45" i="4"/>
  <c r="P45" i="4" s="1"/>
  <c r="U45" i="4"/>
  <c r="V45" i="4" s="1"/>
  <c r="Y45" i="4"/>
  <c r="AA44" i="4"/>
  <c r="AB44" i="4" s="1"/>
  <c r="O44" i="4"/>
  <c r="P44" i="4" s="1"/>
  <c r="U44" i="4"/>
  <c r="V44" i="4" s="1"/>
  <c r="Y44" i="4"/>
  <c r="AA43" i="4"/>
  <c r="AB43" i="4" s="1"/>
  <c r="O43" i="4"/>
  <c r="P43" i="4" s="1"/>
  <c r="U43" i="4"/>
  <c r="V43" i="4" s="1"/>
  <c r="Y43" i="4"/>
  <c r="AA42" i="4"/>
  <c r="AB42" i="4" s="1"/>
  <c r="O42" i="4"/>
  <c r="P42" i="4" s="1"/>
  <c r="U42" i="4"/>
  <c r="V42" i="4" s="1"/>
  <c r="Y42" i="4"/>
  <c r="AA41" i="4"/>
  <c r="AB41" i="4" s="1"/>
  <c r="O41" i="4"/>
  <c r="P41" i="4" s="1"/>
  <c r="U41" i="4"/>
  <c r="V41" i="4" s="1"/>
  <c r="Y41" i="4"/>
  <c r="AA40" i="4"/>
  <c r="AB40" i="4" s="1"/>
  <c r="O40" i="4"/>
  <c r="P40" i="4" s="1"/>
  <c r="U40" i="4"/>
  <c r="V40" i="4" s="1"/>
  <c r="Y40" i="4"/>
  <c r="AA39" i="4"/>
  <c r="AB39" i="4" s="1"/>
  <c r="O39" i="4"/>
  <c r="P39" i="4" s="1"/>
  <c r="U39" i="4"/>
  <c r="V39" i="4" s="1"/>
  <c r="Y39" i="4"/>
  <c r="AA38" i="4"/>
  <c r="AB38" i="4" s="1"/>
  <c r="O38" i="4"/>
  <c r="P38" i="4" s="1"/>
  <c r="U38" i="4"/>
  <c r="V38" i="4" s="1"/>
  <c r="Y38" i="4"/>
  <c r="AA37" i="4"/>
  <c r="AB37" i="4" s="1"/>
  <c r="O37" i="4"/>
  <c r="P37" i="4" s="1"/>
  <c r="U37" i="4"/>
  <c r="V37" i="4" s="1"/>
  <c r="Y37" i="4"/>
  <c r="AA36" i="4"/>
  <c r="AB36" i="4" s="1"/>
  <c r="O36" i="4"/>
  <c r="P36" i="4" s="1"/>
  <c r="U36" i="4"/>
  <c r="V36" i="4" s="1"/>
  <c r="Y36" i="4"/>
  <c r="AA35" i="4"/>
  <c r="AB35" i="4" s="1"/>
  <c r="O35" i="4"/>
  <c r="P35" i="4" s="1"/>
  <c r="U35" i="4"/>
  <c r="V35" i="4" s="1"/>
  <c r="Y35" i="4"/>
  <c r="AA34" i="4"/>
  <c r="AB34" i="4" s="1"/>
  <c r="O34" i="4"/>
  <c r="P34" i="4" s="1"/>
  <c r="U34" i="4"/>
  <c r="V34" i="4" s="1"/>
  <c r="Y34" i="4"/>
  <c r="AA33" i="4"/>
  <c r="AB33" i="4" s="1"/>
  <c r="O33" i="4"/>
  <c r="P33" i="4" s="1"/>
  <c r="U33" i="4"/>
  <c r="V33" i="4" s="1"/>
  <c r="Y33" i="4"/>
  <c r="AA32" i="4"/>
  <c r="AB32" i="4" s="1"/>
  <c r="O32" i="4"/>
  <c r="P32" i="4" s="1"/>
  <c r="U32" i="4"/>
  <c r="V32" i="4" s="1"/>
  <c r="Y32" i="4"/>
  <c r="AA31" i="4"/>
  <c r="AB31" i="4" s="1"/>
  <c r="O31" i="4"/>
  <c r="P31" i="4" s="1"/>
  <c r="U31" i="4"/>
  <c r="V31" i="4" s="1"/>
  <c r="Y31" i="4"/>
  <c r="AA30" i="4"/>
  <c r="AB30" i="4" s="1"/>
  <c r="O30" i="4"/>
  <c r="P30" i="4" s="1"/>
  <c r="U30" i="4"/>
  <c r="V30" i="4" s="1"/>
  <c r="Y30" i="4"/>
  <c r="AA29" i="4"/>
  <c r="AB29" i="4" s="1"/>
  <c r="O29" i="4"/>
  <c r="P29" i="4" s="1"/>
  <c r="U29" i="4"/>
  <c r="V29" i="4" s="1"/>
  <c r="Y29" i="4"/>
  <c r="AA28" i="4"/>
  <c r="AB28" i="4" s="1"/>
  <c r="O28" i="4"/>
  <c r="P28" i="4" s="1"/>
  <c r="U28" i="4"/>
  <c r="V28" i="4" s="1"/>
  <c r="Y28" i="4"/>
  <c r="AA27" i="4"/>
  <c r="AB27" i="4" s="1"/>
  <c r="O27" i="4"/>
  <c r="P27" i="4" s="1"/>
  <c r="U27" i="4"/>
  <c r="V27" i="4" s="1"/>
  <c r="Y27" i="4"/>
  <c r="AA26" i="4"/>
  <c r="AB26" i="4" s="1"/>
  <c r="O26" i="4"/>
  <c r="P26" i="4" s="1"/>
  <c r="U26" i="4"/>
  <c r="V26" i="4" s="1"/>
  <c r="Y26" i="4"/>
  <c r="AA25" i="4"/>
  <c r="AB25" i="4" s="1"/>
  <c r="O25" i="4"/>
  <c r="P25" i="4" s="1"/>
  <c r="U25" i="4"/>
  <c r="V25" i="4" s="1"/>
  <c r="Y25" i="4"/>
  <c r="AA24" i="4"/>
  <c r="AB24" i="4" s="1"/>
  <c r="O24" i="4"/>
  <c r="P24" i="4" s="1"/>
  <c r="U24" i="4"/>
  <c r="V24" i="4" s="1"/>
  <c r="Y24" i="4"/>
  <c r="AA23" i="4"/>
  <c r="AB23" i="4" s="1"/>
  <c r="O23" i="4"/>
  <c r="P23" i="4" s="1"/>
  <c r="U23" i="4"/>
  <c r="V23" i="4" s="1"/>
  <c r="Y23" i="4"/>
  <c r="AA22" i="4"/>
  <c r="AB22" i="4" s="1"/>
  <c r="O22" i="4"/>
  <c r="P22" i="4" s="1"/>
  <c r="U22" i="4"/>
  <c r="V22" i="4" s="1"/>
  <c r="Y22" i="4"/>
  <c r="AA21" i="4"/>
  <c r="AB21" i="4" s="1"/>
  <c r="O21" i="4"/>
  <c r="P21" i="4" s="1"/>
  <c r="U21" i="4"/>
  <c r="V21" i="4" s="1"/>
  <c r="Y21" i="4"/>
  <c r="AA20" i="4"/>
  <c r="AB20" i="4" s="1"/>
  <c r="O20" i="4"/>
  <c r="P20" i="4" s="1"/>
  <c r="U20" i="4"/>
  <c r="V20" i="4" s="1"/>
  <c r="Y20" i="4"/>
  <c r="AA19" i="4"/>
  <c r="AB19" i="4" s="1"/>
  <c r="O19" i="4"/>
  <c r="P19" i="4" s="1"/>
  <c r="U19" i="4"/>
  <c r="V19" i="4" s="1"/>
  <c r="Y19" i="4"/>
  <c r="AA18" i="4"/>
  <c r="AB18" i="4" s="1"/>
  <c r="O18" i="4"/>
  <c r="P18" i="4" s="1"/>
  <c r="U18" i="4"/>
  <c r="V18" i="4" s="1"/>
  <c r="Y18" i="4"/>
  <c r="AA17" i="4"/>
  <c r="AB17" i="4" s="1"/>
  <c r="O17" i="4"/>
  <c r="P17" i="4" s="1"/>
  <c r="U17" i="4"/>
  <c r="V17" i="4" s="1"/>
  <c r="Y17" i="4"/>
  <c r="AA16" i="4"/>
  <c r="AB16" i="4" s="1"/>
  <c r="O16" i="4"/>
  <c r="P16" i="4" s="1"/>
  <c r="U16" i="4"/>
  <c r="V16" i="4" s="1"/>
  <c r="Y16" i="4"/>
  <c r="AA15" i="4"/>
  <c r="AB15" i="4" s="1"/>
  <c r="O15" i="4"/>
  <c r="P15" i="4" s="1"/>
  <c r="U15" i="4"/>
  <c r="V15" i="4" s="1"/>
  <c r="Y15" i="4"/>
  <c r="AA14" i="4"/>
  <c r="AB14" i="4" s="1"/>
  <c r="O14" i="4"/>
  <c r="P14" i="4" s="1"/>
  <c r="U14" i="4"/>
  <c r="V14" i="4" s="1"/>
  <c r="Y14" i="4"/>
  <c r="AA13" i="4"/>
  <c r="AB13" i="4" s="1"/>
  <c r="O13" i="4"/>
  <c r="P13" i="4" s="1"/>
  <c r="U13" i="4"/>
  <c r="V13" i="4" s="1"/>
  <c r="Y13" i="4"/>
  <c r="AA12" i="4"/>
  <c r="AB12" i="4" s="1"/>
  <c r="O12" i="4"/>
  <c r="P12" i="4" s="1"/>
  <c r="U12" i="4"/>
  <c r="V12" i="4" s="1"/>
  <c r="Y12" i="4"/>
  <c r="AA11" i="4"/>
  <c r="AB11" i="4" s="1"/>
  <c r="O11" i="4"/>
  <c r="P11" i="4" s="1"/>
  <c r="U11" i="4"/>
  <c r="V11" i="4" s="1"/>
  <c r="Y11" i="4"/>
  <c r="AA10" i="4"/>
  <c r="AB10" i="4" s="1"/>
  <c r="O10" i="4"/>
  <c r="P10" i="4" s="1"/>
  <c r="U10" i="4"/>
  <c r="V10" i="4" s="1"/>
  <c r="Y10" i="4"/>
  <c r="AA9" i="4"/>
  <c r="AB9" i="4" s="1"/>
  <c r="O9" i="4"/>
  <c r="P9" i="4" s="1"/>
  <c r="U9" i="4"/>
  <c r="V9" i="4" s="1"/>
  <c r="Y9" i="4"/>
  <c r="AA8" i="4"/>
  <c r="AB8" i="4" s="1"/>
  <c r="O8" i="4"/>
  <c r="P8" i="4" s="1"/>
  <c r="U8" i="4"/>
  <c r="V8" i="4" s="1"/>
  <c r="Y8" i="4"/>
  <c r="AA7" i="4"/>
  <c r="AB7" i="4" s="1"/>
  <c r="O7" i="4"/>
  <c r="P7" i="4" s="1"/>
  <c r="U7" i="4"/>
  <c r="V7" i="4" s="1"/>
  <c r="Y7" i="4"/>
  <c r="AA6" i="4"/>
  <c r="AB6" i="4" s="1"/>
  <c r="O6" i="4"/>
  <c r="P6" i="4" s="1"/>
  <c r="U6" i="4"/>
  <c r="V6" i="4" s="1"/>
  <c r="Y6" i="4"/>
  <c r="AA5" i="4"/>
  <c r="AB5" i="4" s="1"/>
  <c r="O5" i="4"/>
  <c r="P5" i="4" s="1"/>
  <c r="U5" i="4"/>
  <c r="V5" i="4" s="1"/>
  <c r="Y5" i="4"/>
  <c r="AA4" i="4"/>
  <c r="AB4" i="4" s="1"/>
  <c r="O4" i="4"/>
  <c r="P4" i="4" s="1"/>
  <c r="U4" i="4"/>
  <c r="V4" i="4" s="1"/>
  <c r="Y4" i="4"/>
  <c r="Y3" i="4"/>
  <c r="BA4" i="4" l="1"/>
  <c r="BB4" i="4" s="1"/>
  <c r="Z4" i="4"/>
  <c r="BA6" i="4"/>
  <c r="BB6" i="4" s="1"/>
  <c r="Z6" i="4"/>
  <c r="BA8" i="4"/>
  <c r="BB8" i="4" s="1"/>
  <c r="Z8" i="4"/>
  <c r="BA9" i="4"/>
  <c r="BB9" i="4" s="1"/>
  <c r="Z9" i="4"/>
  <c r="BA10" i="4"/>
  <c r="BB10" i="4" s="1"/>
  <c r="Z10" i="4"/>
  <c r="BA11" i="4"/>
  <c r="BB11" i="4" s="1"/>
  <c r="Z11" i="4"/>
  <c r="BA13" i="4"/>
  <c r="BB13" i="4" s="1"/>
  <c r="Z13" i="4"/>
  <c r="BA14" i="4"/>
  <c r="BB14" i="4" s="1"/>
  <c r="Z14" i="4"/>
  <c r="BA15" i="4"/>
  <c r="BB15" i="4" s="1"/>
  <c r="Z15" i="4"/>
  <c r="BA17" i="4"/>
  <c r="BB17" i="4" s="1"/>
  <c r="Z17" i="4"/>
  <c r="BA19" i="4"/>
  <c r="BB19" i="4" s="1"/>
  <c r="Z19" i="4"/>
  <c r="BA20" i="4"/>
  <c r="BB20" i="4" s="1"/>
  <c r="Z20" i="4"/>
  <c r="BA22" i="4"/>
  <c r="BB22" i="4" s="1"/>
  <c r="Z22" i="4"/>
  <c r="BA23" i="4"/>
  <c r="BB23" i="4" s="1"/>
  <c r="Z23" i="4"/>
  <c r="BA25" i="4"/>
  <c r="BB25" i="4" s="1"/>
  <c r="Z25" i="4"/>
  <c r="BA26" i="4"/>
  <c r="BB26" i="4" s="1"/>
  <c r="Z26" i="4"/>
  <c r="BA28" i="4"/>
  <c r="BB28" i="4" s="1"/>
  <c r="Z28" i="4"/>
  <c r="BA29" i="4"/>
  <c r="BB29" i="4" s="1"/>
  <c r="Z29" i="4"/>
  <c r="BA31" i="4"/>
  <c r="BB31" i="4" s="1"/>
  <c r="Z31" i="4"/>
  <c r="BA33" i="4"/>
  <c r="BB33" i="4" s="1"/>
  <c r="Z33" i="4"/>
  <c r="BA34" i="4"/>
  <c r="BB34" i="4" s="1"/>
  <c r="Z34" i="4"/>
  <c r="BA36" i="4"/>
  <c r="BB36" i="4" s="1"/>
  <c r="Z36" i="4"/>
  <c r="BA38" i="4"/>
  <c r="BB38" i="4" s="1"/>
  <c r="Z38" i="4"/>
  <c r="BA39" i="4"/>
  <c r="BB39" i="4" s="1"/>
  <c r="Z39" i="4"/>
  <c r="BA41" i="4"/>
  <c r="BB41" i="4" s="1"/>
  <c r="Z41" i="4"/>
  <c r="BA42" i="4"/>
  <c r="BB42" i="4" s="1"/>
  <c r="Z42" i="4"/>
  <c r="BA44" i="4"/>
  <c r="BB44" i="4" s="1"/>
  <c r="Z44" i="4"/>
  <c r="BA46" i="4"/>
  <c r="BB46" i="4" s="1"/>
  <c r="Z46" i="4"/>
  <c r="BA47" i="4"/>
  <c r="BB47" i="4" s="1"/>
  <c r="Z47" i="4"/>
  <c r="BA49" i="4"/>
  <c r="BB49" i="4" s="1"/>
  <c r="Z49" i="4"/>
  <c r="BA51" i="4"/>
  <c r="BB51" i="4" s="1"/>
  <c r="Z51" i="4"/>
  <c r="BA53" i="4"/>
  <c r="BB53" i="4" s="1"/>
  <c r="Z53" i="4"/>
  <c r="BA55" i="4"/>
  <c r="BB55" i="4" s="1"/>
  <c r="Z55" i="4"/>
  <c r="BA57" i="4"/>
  <c r="BB57" i="4" s="1"/>
  <c r="Z57" i="4"/>
  <c r="BA58" i="4"/>
  <c r="BB58" i="4" s="1"/>
  <c r="Z58" i="4"/>
  <c r="BA60" i="4"/>
  <c r="BB60" i="4" s="1"/>
  <c r="Z60" i="4"/>
  <c r="BA62" i="4"/>
  <c r="BB62" i="4" s="1"/>
  <c r="Z62" i="4"/>
  <c r="BA64" i="4"/>
  <c r="BB64" i="4" s="1"/>
  <c r="Z64" i="4"/>
  <c r="BA66" i="4"/>
  <c r="BB66" i="4" s="1"/>
  <c r="Z66" i="4"/>
  <c r="BA67" i="4"/>
  <c r="BB67" i="4" s="1"/>
  <c r="Z67" i="4"/>
  <c r="BA69" i="4"/>
  <c r="BB69" i="4" s="1"/>
  <c r="Z69" i="4"/>
  <c r="BA70" i="4"/>
  <c r="BB70" i="4" s="1"/>
  <c r="Z70" i="4"/>
  <c r="BA72" i="4"/>
  <c r="BB72" i="4" s="1"/>
  <c r="Z72" i="4"/>
  <c r="BA74" i="4"/>
  <c r="BB74" i="4" s="1"/>
  <c r="Z74" i="4"/>
  <c r="BA76" i="4"/>
  <c r="BB76" i="4" s="1"/>
  <c r="Z76" i="4"/>
  <c r="AE102" i="4"/>
  <c r="AF98" i="4"/>
  <c r="AI102" i="4"/>
  <c r="AJ98" i="4"/>
  <c r="BA81" i="4"/>
  <c r="BB81" i="4" s="1"/>
  <c r="Z81" i="4"/>
  <c r="BA83" i="4"/>
  <c r="BB83" i="4" s="1"/>
  <c r="Z83" i="4"/>
  <c r="BA85" i="4"/>
  <c r="BB85" i="4" s="1"/>
  <c r="Z85" i="4"/>
  <c r="BA88" i="4"/>
  <c r="BB88" i="4" s="1"/>
  <c r="Z88" i="4"/>
  <c r="BA90" i="4"/>
  <c r="BB90" i="4" s="1"/>
  <c r="Z90" i="4"/>
  <c r="BA92" i="4"/>
  <c r="BB92" i="4" s="1"/>
  <c r="Z92" i="4"/>
  <c r="BA94" i="4"/>
  <c r="BB94" i="4" s="1"/>
  <c r="Z94" i="4"/>
  <c r="BA96" i="4"/>
  <c r="BB96" i="4" s="1"/>
  <c r="Z96" i="4"/>
  <c r="BA97" i="4"/>
  <c r="BB97" i="4" s="1"/>
  <c r="Z97" i="4"/>
  <c r="AM102" i="4"/>
  <c r="AN98" i="4"/>
  <c r="AK102" i="4"/>
  <c r="AL98" i="4"/>
  <c r="AG102" i="4"/>
  <c r="AH98" i="4"/>
  <c r="G102" i="4"/>
  <c r="H98" i="4"/>
  <c r="C102" i="4"/>
  <c r="D98" i="4"/>
  <c r="S102" i="4"/>
  <c r="T98" i="4"/>
  <c r="AW102" i="4"/>
  <c r="AX98" i="4"/>
  <c r="AC102" i="4"/>
  <c r="AD98" i="4"/>
  <c r="BA5" i="4"/>
  <c r="BB5" i="4" s="1"/>
  <c r="Z5" i="4"/>
  <c r="BA7" i="4"/>
  <c r="BB7" i="4" s="1"/>
  <c r="Z7" i="4"/>
  <c r="BA12" i="4"/>
  <c r="BB12" i="4" s="1"/>
  <c r="Z12" i="4"/>
  <c r="BA16" i="4"/>
  <c r="BB16" i="4" s="1"/>
  <c r="Z16" i="4"/>
  <c r="BA18" i="4"/>
  <c r="BB18" i="4" s="1"/>
  <c r="Z18" i="4"/>
  <c r="BA21" i="4"/>
  <c r="BB21" i="4" s="1"/>
  <c r="Z21" i="4"/>
  <c r="BA24" i="4"/>
  <c r="BB24" i="4" s="1"/>
  <c r="Z24" i="4"/>
  <c r="BA27" i="4"/>
  <c r="BB27" i="4" s="1"/>
  <c r="Z27" i="4"/>
  <c r="BA30" i="4"/>
  <c r="BB30" i="4" s="1"/>
  <c r="Z30" i="4"/>
  <c r="BA32" i="4"/>
  <c r="BB32" i="4" s="1"/>
  <c r="Z32" i="4"/>
  <c r="BA35" i="4"/>
  <c r="BB35" i="4" s="1"/>
  <c r="Z35" i="4"/>
  <c r="BA37" i="4"/>
  <c r="BB37" i="4" s="1"/>
  <c r="Z37" i="4"/>
  <c r="BA40" i="4"/>
  <c r="BB40" i="4" s="1"/>
  <c r="Z40" i="4"/>
  <c r="BA43" i="4"/>
  <c r="BB43" i="4" s="1"/>
  <c r="Z43" i="4"/>
  <c r="BA45" i="4"/>
  <c r="BB45" i="4" s="1"/>
  <c r="Z45" i="4"/>
  <c r="BA48" i="4"/>
  <c r="BB48" i="4" s="1"/>
  <c r="Z48" i="4"/>
  <c r="BA50" i="4"/>
  <c r="BB50" i="4" s="1"/>
  <c r="Z50" i="4"/>
  <c r="BA52" i="4"/>
  <c r="BB52" i="4" s="1"/>
  <c r="Z52" i="4"/>
  <c r="BA54" i="4"/>
  <c r="BB54" i="4" s="1"/>
  <c r="Z54" i="4"/>
  <c r="BA56" i="4"/>
  <c r="BB56" i="4" s="1"/>
  <c r="Z56" i="4"/>
  <c r="BA59" i="4"/>
  <c r="BB59" i="4" s="1"/>
  <c r="Z59" i="4"/>
  <c r="BA61" i="4"/>
  <c r="BB61" i="4" s="1"/>
  <c r="Z61" i="4"/>
  <c r="BA63" i="4"/>
  <c r="BB63" i="4" s="1"/>
  <c r="Z63" i="4"/>
  <c r="BA65" i="4"/>
  <c r="BB65" i="4" s="1"/>
  <c r="Z65" i="4"/>
  <c r="BA68" i="4"/>
  <c r="BB68" i="4" s="1"/>
  <c r="Z68" i="4"/>
  <c r="BA71" i="4"/>
  <c r="BB71" i="4" s="1"/>
  <c r="Z71" i="4"/>
  <c r="BA73" i="4"/>
  <c r="BB73" i="4" s="1"/>
  <c r="Z73" i="4"/>
  <c r="BA75" i="4"/>
  <c r="BB75" i="4" s="1"/>
  <c r="Z75" i="4"/>
  <c r="BA77" i="4"/>
  <c r="BB77" i="4" s="1"/>
  <c r="Z77" i="4"/>
  <c r="AO102" i="4"/>
  <c r="AP98" i="4"/>
  <c r="AY102" i="4"/>
  <c r="AZ98" i="4"/>
  <c r="K102" i="4"/>
  <c r="L98" i="4"/>
  <c r="BA78" i="4"/>
  <c r="BB78" i="4" s="1"/>
  <c r="Z78" i="4"/>
  <c r="BA79" i="4"/>
  <c r="BB79" i="4" s="1"/>
  <c r="Z79" i="4"/>
  <c r="BA80" i="4"/>
  <c r="BB80" i="4" s="1"/>
  <c r="Z80" i="4"/>
  <c r="BA82" i="4"/>
  <c r="BB82" i="4" s="1"/>
  <c r="Z82" i="4"/>
  <c r="BA84" i="4"/>
  <c r="BB84" i="4" s="1"/>
  <c r="Z84" i="4"/>
  <c r="BA86" i="4"/>
  <c r="BB86" i="4" s="1"/>
  <c r="Z86" i="4"/>
  <c r="BA87" i="4"/>
  <c r="BB87" i="4" s="1"/>
  <c r="Z87" i="4"/>
  <c r="BA89" i="4"/>
  <c r="BB89" i="4" s="1"/>
  <c r="Z89" i="4"/>
  <c r="BA91" i="4"/>
  <c r="BB91" i="4" s="1"/>
  <c r="Z91" i="4"/>
  <c r="BA93" i="4"/>
  <c r="BB93" i="4" s="1"/>
  <c r="Z93" i="4"/>
  <c r="BA95" i="4"/>
  <c r="BB95" i="4" s="1"/>
  <c r="Z95" i="4"/>
  <c r="E102" i="4"/>
  <c r="F98" i="4"/>
  <c r="Q102" i="4"/>
  <c r="R98" i="4"/>
  <c r="AU102" i="4"/>
  <c r="AV98" i="4"/>
  <c r="BA3" i="4"/>
  <c r="BB3" i="4" s="1"/>
  <c r="Z3" i="4"/>
  <c r="M102" i="4"/>
  <c r="N98" i="4"/>
  <c r="I102" i="4"/>
  <c r="J98" i="4"/>
  <c r="AS102" i="4"/>
  <c r="AT98" i="4"/>
  <c r="W102" i="4"/>
  <c r="X98" i="4"/>
  <c r="AQ102" i="4"/>
  <c r="AR98" i="4"/>
  <c r="U98" i="4"/>
  <c r="Y98" i="4"/>
  <c r="O98" i="4"/>
  <c r="AA98" i="4"/>
  <c r="AV4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BA3" i="3"/>
  <c r="BB3" i="3" s="1"/>
  <c r="AB3" i="3"/>
  <c r="AV3" i="3"/>
  <c r="P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3" i="3"/>
  <c r="AR4" i="3"/>
  <c r="AR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3" i="3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3" i="3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3" i="3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3" i="3"/>
  <c r="O102" i="4" l="1"/>
  <c r="P98" i="4"/>
  <c r="BA98" i="4"/>
  <c r="BB98" i="4" s="1"/>
  <c r="Y102" i="4"/>
  <c r="Z98" i="4"/>
  <c r="U102" i="4"/>
  <c r="V98" i="4"/>
  <c r="AA102" i="4"/>
  <c r="AB98" i="4"/>
  <c r="Y100" i="3"/>
  <c r="AU98" i="3"/>
  <c r="AU102" i="3" s="1"/>
  <c r="U98" i="3"/>
  <c r="U102" i="3" s="1"/>
  <c r="K98" i="3"/>
  <c r="K102" i="3" s="1"/>
  <c r="AQ98" i="3"/>
  <c r="AQ102" i="3" s="1"/>
  <c r="AC98" i="3"/>
  <c r="AC102" i="3" s="1"/>
  <c r="AI98" i="3"/>
  <c r="AI102" i="3" s="1"/>
  <c r="AG98" i="3"/>
  <c r="AG102" i="3" s="1"/>
  <c r="W98" i="3"/>
  <c r="W102" i="3" s="1"/>
  <c r="AW98" i="3"/>
  <c r="AW102" i="3" s="1"/>
  <c r="Y98" i="3"/>
  <c r="AK98" i="3"/>
  <c r="AK102" i="3" s="1"/>
  <c r="AY98" i="3"/>
  <c r="AY102" i="3" s="1"/>
  <c r="AS98" i="3"/>
  <c r="AS102" i="3" s="1"/>
  <c r="S98" i="3"/>
  <c r="S102" i="3" s="1"/>
  <c r="Q98" i="3"/>
  <c r="Q102" i="3" s="1"/>
  <c r="AE98" i="3"/>
  <c r="AE102" i="3" s="1"/>
  <c r="I98" i="3"/>
  <c r="I102" i="3" s="1"/>
  <c r="C98" i="3"/>
  <c r="C102" i="3" s="1"/>
  <c r="AM98" i="3"/>
  <c r="AM102" i="3" s="1"/>
  <c r="AO98" i="3"/>
  <c r="AO102" i="3" s="1"/>
  <c r="M98" i="3"/>
  <c r="M102" i="3" s="1"/>
  <c r="G98" i="3"/>
  <c r="G102" i="3" s="1"/>
  <c r="E98" i="3"/>
  <c r="E102" i="3" s="1"/>
  <c r="AA97" i="3"/>
  <c r="AB97" i="3" s="1"/>
  <c r="O97" i="3"/>
  <c r="AA96" i="3"/>
  <c r="AB96" i="3" s="1"/>
  <c r="O96" i="3"/>
  <c r="AA95" i="3"/>
  <c r="AB95" i="3" s="1"/>
  <c r="O95" i="3"/>
  <c r="AA94" i="3"/>
  <c r="AB94" i="3" s="1"/>
  <c r="O94" i="3"/>
  <c r="AA93" i="3"/>
  <c r="AB93" i="3" s="1"/>
  <c r="O93" i="3"/>
  <c r="AA92" i="3"/>
  <c r="AB92" i="3" s="1"/>
  <c r="O92" i="3"/>
  <c r="AA91" i="3"/>
  <c r="AB91" i="3" s="1"/>
  <c r="O91" i="3"/>
  <c r="AA90" i="3"/>
  <c r="AB90" i="3" s="1"/>
  <c r="O90" i="3"/>
  <c r="AA89" i="3"/>
  <c r="AB89" i="3" s="1"/>
  <c r="O89" i="3"/>
  <c r="AA88" i="3"/>
  <c r="AB88" i="3" s="1"/>
  <c r="O88" i="3"/>
  <c r="AA87" i="3"/>
  <c r="AB87" i="3" s="1"/>
  <c r="O87" i="3"/>
  <c r="AA86" i="3"/>
  <c r="AB86" i="3" s="1"/>
  <c r="O86" i="3"/>
  <c r="AA85" i="3"/>
  <c r="AB85" i="3" s="1"/>
  <c r="O85" i="3"/>
  <c r="AA84" i="3"/>
  <c r="AB84" i="3" s="1"/>
  <c r="O84" i="3"/>
  <c r="AA83" i="3"/>
  <c r="AB83" i="3" s="1"/>
  <c r="O83" i="3"/>
  <c r="AA82" i="3"/>
  <c r="AB82" i="3" s="1"/>
  <c r="O82" i="3"/>
  <c r="AA81" i="3"/>
  <c r="AB81" i="3" s="1"/>
  <c r="O81" i="3"/>
  <c r="AA80" i="3"/>
  <c r="AB80" i="3" s="1"/>
  <c r="O80" i="3"/>
  <c r="AA79" i="3"/>
  <c r="AB79" i="3" s="1"/>
  <c r="O79" i="3"/>
  <c r="AA78" i="3"/>
  <c r="AB78" i="3" s="1"/>
  <c r="O78" i="3"/>
  <c r="AA77" i="3"/>
  <c r="AB77" i="3" s="1"/>
  <c r="O77" i="3"/>
  <c r="AA76" i="3"/>
  <c r="AB76" i="3" s="1"/>
  <c r="O76" i="3"/>
  <c r="AA75" i="3"/>
  <c r="AB75" i="3" s="1"/>
  <c r="O75" i="3"/>
  <c r="AA74" i="3"/>
  <c r="AB74" i="3" s="1"/>
  <c r="O74" i="3"/>
  <c r="AA73" i="3"/>
  <c r="AB73" i="3" s="1"/>
  <c r="O73" i="3"/>
  <c r="AA72" i="3"/>
  <c r="AB72" i="3" s="1"/>
  <c r="O72" i="3"/>
  <c r="AA71" i="3"/>
  <c r="AB71" i="3" s="1"/>
  <c r="O71" i="3"/>
  <c r="AA70" i="3"/>
  <c r="AB70" i="3" s="1"/>
  <c r="O70" i="3"/>
  <c r="AA69" i="3"/>
  <c r="AB69" i="3" s="1"/>
  <c r="O69" i="3"/>
  <c r="AA68" i="3"/>
  <c r="AB68" i="3" s="1"/>
  <c r="O68" i="3"/>
  <c r="AA67" i="3"/>
  <c r="AB67" i="3" s="1"/>
  <c r="O67" i="3"/>
  <c r="AA66" i="3"/>
  <c r="AB66" i="3" s="1"/>
  <c r="O66" i="3"/>
  <c r="AA65" i="3"/>
  <c r="AB65" i="3" s="1"/>
  <c r="O65" i="3"/>
  <c r="AA64" i="3"/>
  <c r="AB64" i="3" s="1"/>
  <c r="O64" i="3"/>
  <c r="AA63" i="3"/>
  <c r="AB63" i="3" s="1"/>
  <c r="O63" i="3"/>
  <c r="AA62" i="3"/>
  <c r="AB62" i="3" s="1"/>
  <c r="O62" i="3"/>
  <c r="AA61" i="3"/>
  <c r="AB61" i="3" s="1"/>
  <c r="O61" i="3"/>
  <c r="AA60" i="3"/>
  <c r="AB60" i="3" s="1"/>
  <c r="O60" i="3"/>
  <c r="AA59" i="3"/>
  <c r="AB59" i="3" s="1"/>
  <c r="O59" i="3"/>
  <c r="AA58" i="3"/>
  <c r="AB58" i="3" s="1"/>
  <c r="O58" i="3"/>
  <c r="AA57" i="3"/>
  <c r="AB57" i="3" s="1"/>
  <c r="O57" i="3"/>
  <c r="AA56" i="3"/>
  <c r="AB56" i="3" s="1"/>
  <c r="O56" i="3"/>
  <c r="AA55" i="3"/>
  <c r="AB55" i="3" s="1"/>
  <c r="O55" i="3"/>
  <c r="AA54" i="3"/>
  <c r="AB54" i="3" s="1"/>
  <c r="O54" i="3"/>
  <c r="AA53" i="3"/>
  <c r="AB53" i="3" s="1"/>
  <c r="O53" i="3"/>
  <c r="AA52" i="3"/>
  <c r="AB52" i="3" s="1"/>
  <c r="O52" i="3"/>
  <c r="AA51" i="3"/>
  <c r="AB51" i="3" s="1"/>
  <c r="O51" i="3"/>
  <c r="AA50" i="3"/>
  <c r="AB50" i="3" s="1"/>
  <c r="O50" i="3"/>
  <c r="AA49" i="3"/>
  <c r="AB49" i="3" s="1"/>
  <c r="O49" i="3"/>
  <c r="AA48" i="3"/>
  <c r="AB48" i="3" s="1"/>
  <c r="O48" i="3"/>
  <c r="AA47" i="3"/>
  <c r="AB47" i="3" s="1"/>
  <c r="O47" i="3"/>
  <c r="AA46" i="3"/>
  <c r="AB46" i="3" s="1"/>
  <c r="O46" i="3"/>
  <c r="AA45" i="3"/>
  <c r="AB45" i="3" s="1"/>
  <c r="O45" i="3"/>
  <c r="AA44" i="3"/>
  <c r="AB44" i="3" s="1"/>
  <c r="O44" i="3"/>
  <c r="AA43" i="3"/>
  <c r="AB43" i="3" s="1"/>
  <c r="O43" i="3"/>
  <c r="AA42" i="3"/>
  <c r="AB42" i="3" s="1"/>
  <c r="O42" i="3"/>
  <c r="AA41" i="3"/>
  <c r="AB41" i="3" s="1"/>
  <c r="O41" i="3"/>
  <c r="AA40" i="3"/>
  <c r="AB40" i="3" s="1"/>
  <c r="O40" i="3"/>
  <c r="AA39" i="3"/>
  <c r="AB39" i="3" s="1"/>
  <c r="O39" i="3"/>
  <c r="AA38" i="3"/>
  <c r="AB38" i="3" s="1"/>
  <c r="O38" i="3"/>
  <c r="AA37" i="3"/>
  <c r="AB37" i="3" s="1"/>
  <c r="O37" i="3"/>
  <c r="AA36" i="3"/>
  <c r="AB36" i="3" s="1"/>
  <c r="O36" i="3"/>
  <c r="AA35" i="3"/>
  <c r="AB35" i="3" s="1"/>
  <c r="O35" i="3"/>
  <c r="AA34" i="3"/>
  <c r="AB34" i="3" s="1"/>
  <c r="O34" i="3"/>
  <c r="AA33" i="3"/>
  <c r="AB33" i="3" s="1"/>
  <c r="O33" i="3"/>
  <c r="AA32" i="3"/>
  <c r="AB32" i="3" s="1"/>
  <c r="O32" i="3"/>
  <c r="AA31" i="3"/>
  <c r="AB31" i="3" s="1"/>
  <c r="O31" i="3"/>
  <c r="AA30" i="3"/>
  <c r="AB30" i="3" s="1"/>
  <c r="O30" i="3"/>
  <c r="AA29" i="3"/>
  <c r="AB29" i="3" s="1"/>
  <c r="O29" i="3"/>
  <c r="AA28" i="3"/>
  <c r="AB28" i="3" s="1"/>
  <c r="O28" i="3"/>
  <c r="AA27" i="3"/>
  <c r="AB27" i="3" s="1"/>
  <c r="O27" i="3"/>
  <c r="AA26" i="3"/>
  <c r="AB26" i="3" s="1"/>
  <c r="O26" i="3"/>
  <c r="AA25" i="3"/>
  <c r="AB25" i="3" s="1"/>
  <c r="O25" i="3"/>
  <c r="AA24" i="3"/>
  <c r="AB24" i="3" s="1"/>
  <c r="O24" i="3"/>
  <c r="AA23" i="3"/>
  <c r="AB23" i="3" s="1"/>
  <c r="O23" i="3"/>
  <c r="AA22" i="3"/>
  <c r="AB22" i="3" s="1"/>
  <c r="O22" i="3"/>
  <c r="AA21" i="3"/>
  <c r="AB21" i="3" s="1"/>
  <c r="O21" i="3"/>
  <c r="AA20" i="3"/>
  <c r="AB20" i="3" s="1"/>
  <c r="O20" i="3"/>
  <c r="AA19" i="3"/>
  <c r="AB19" i="3" s="1"/>
  <c r="O19" i="3"/>
  <c r="AA18" i="3"/>
  <c r="AB18" i="3" s="1"/>
  <c r="O18" i="3"/>
  <c r="AA17" i="3"/>
  <c r="AB17" i="3" s="1"/>
  <c r="O17" i="3"/>
  <c r="AA16" i="3"/>
  <c r="AB16" i="3" s="1"/>
  <c r="O16" i="3"/>
  <c r="AA15" i="3"/>
  <c r="AB15" i="3" s="1"/>
  <c r="O15" i="3"/>
  <c r="AA14" i="3"/>
  <c r="AB14" i="3" s="1"/>
  <c r="O14" i="3"/>
  <c r="AA13" i="3"/>
  <c r="AB13" i="3" s="1"/>
  <c r="O13" i="3"/>
  <c r="AA12" i="3"/>
  <c r="AB12" i="3" s="1"/>
  <c r="O12" i="3"/>
  <c r="AA11" i="3"/>
  <c r="AB11" i="3" s="1"/>
  <c r="O11" i="3"/>
  <c r="AA10" i="3"/>
  <c r="AB10" i="3" s="1"/>
  <c r="O10" i="3"/>
  <c r="AA9" i="3"/>
  <c r="AB9" i="3" s="1"/>
  <c r="O9" i="3"/>
  <c r="AA8" i="3"/>
  <c r="AB8" i="3" s="1"/>
  <c r="O8" i="3"/>
  <c r="AA7" i="3"/>
  <c r="AB7" i="3" s="1"/>
  <c r="O7" i="3"/>
  <c r="AA6" i="3"/>
  <c r="AB6" i="3" s="1"/>
  <c r="O6" i="3"/>
  <c r="AA5" i="3"/>
  <c r="AB5" i="3" s="1"/>
  <c r="O5" i="3"/>
  <c r="AA4" i="3"/>
  <c r="AB4" i="3" s="1"/>
  <c r="O4" i="3"/>
  <c r="BA102" i="2"/>
  <c r="BA100" i="2"/>
  <c r="BA7" i="3" l="1"/>
  <c r="BB7" i="3" s="1"/>
  <c r="P7" i="3"/>
  <c r="BA13" i="3"/>
  <c r="BB13" i="3" s="1"/>
  <c r="P13" i="3"/>
  <c r="BA17" i="3"/>
  <c r="BB17" i="3" s="1"/>
  <c r="P17" i="3"/>
  <c r="BA23" i="3"/>
  <c r="BB23" i="3" s="1"/>
  <c r="P23" i="3"/>
  <c r="BA29" i="3"/>
  <c r="BB29" i="3" s="1"/>
  <c r="P29" i="3"/>
  <c r="BA33" i="3"/>
  <c r="BB33" i="3" s="1"/>
  <c r="P33" i="3"/>
  <c r="BA39" i="3"/>
  <c r="BB39" i="3" s="1"/>
  <c r="P39" i="3"/>
  <c r="BA47" i="3"/>
  <c r="BB47" i="3" s="1"/>
  <c r="P47" i="3"/>
  <c r="P51" i="3"/>
  <c r="BA51" i="3"/>
  <c r="BB51" i="3" s="1"/>
  <c r="BA55" i="3"/>
  <c r="BB55" i="3" s="1"/>
  <c r="P55" i="3"/>
  <c r="BA61" i="3"/>
  <c r="BB61" i="3" s="1"/>
  <c r="P61" i="3"/>
  <c r="BA67" i="3"/>
  <c r="BB67" i="3" s="1"/>
  <c r="P67" i="3"/>
  <c r="BA71" i="3"/>
  <c r="BB71" i="3" s="1"/>
  <c r="P71" i="3"/>
  <c r="BA75" i="3"/>
  <c r="BB75" i="3" s="1"/>
  <c r="P75" i="3"/>
  <c r="BA81" i="3"/>
  <c r="BB81" i="3" s="1"/>
  <c r="P81" i="3"/>
  <c r="BA85" i="3"/>
  <c r="BB85" i="3" s="1"/>
  <c r="P85" i="3"/>
  <c r="P91" i="3"/>
  <c r="BA91" i="3"/>
  <c r="BB91" i="3" s="1"/>
  <c r="BA93" i="3"/>
  <c r="BB93" i="3" s="1"/>
  <c r="P93" i="3"/>
  <c r="P6" i="3"/>
  <c r="BA6" i="3"/>
  <c r="BB6" i="3" s="1"/>
  <c r="BA8" i="3"/>
  <c r="BB8" i="3" s="1"/>
  <c r="P8" i="3"/>
  <c r="BA12" i="3"/>
  <c r="BB12" i="3" s="1"/>
  <c r="P12" i="3"/>
  <c r="P14" i="3"/>
  <c r="BA14" i="3"/>
  <c r="BB14" i="3" s="1"/>
  <c r="P22" i="3"/>
  <c r="BA22" i="3"/>
  <c r="BB22" i="3" s="1"/>
  <c r="BA5" i="3"/>
  <c r="BB5" i="3" s="1"/>
  <c r="P5" i="3"/>
  <c r="BA9" i="3"/>
  <c r="BB9" i="3" s="1"/>
  <c r="P9" i="3"/>
  <c r="BA15" i="3"/>
  <c r="BB15" i="3" s="1"/>
  <c r="P15" i="3"/>
  <c r="BA21" i="3"/>
  <c r="BB21" i="3" s="1"/>
  <c r="P21" i="3"/>
  <c r="BA25" i="3"/>
  <c r="BB25" i="3" s="1"/>
  <c r="P25" i="3"/>
  <c r="BA31" i="3"/>
  <c r="BB31" i="3" s="1"/>
  <c r="P31" i="3"/>
  <c r="BA37" i="3"/>
  <c r="BB37" i="3" s="1"/>
  <c r="P37" i="3"/>
  <c r="BA41" i="3"/>
  <c r="BB41" i="3" s="1"/>
  <c r="P41" i="3"/>
  <c r="BA45" i="3"/>
  <c r="BB45" i="3" s="1"/>
  <c r="P45" i="3"/>
  <c r="BA49" i="3"/>
  <c r="BB49" i="3" s="1"/>
  <c r="P49" i="3"/>
  <c r="BA57" i="3"/>
  <c r="BB57" i="3" s="1"/>
  <c r="P57" i="3"/>
  <c r="BA63" i="3"/>
  <c r="BB63" i="3" s="1"/>
  <c r="P63" i="3"/>
  <c r="BA69" i="3"/>
  <c r="BB69" i="3" s="1"/>
  <c r="P69" i="3"/>
  <c r="BA73" i="3"/>
  <c r="BB73" i="3" s="1"/>
  <c r="P73" i="3"/>
  <c r="BA79" i="3"/>
  <c r="BB79" i="3" s="1"/>
  <c r="P79" i="3"/>
  <c r="BA83" i="3"/>
  <c r="BB83" i="3" s="1"/>
  <c r="P83" i="3"/>
  <c r="P89" i="3"/>
  <c r="BA89" i="3"/>
  <c r="BB89" i="3" s="1"/>
  <c r="P97" i="3"/>
  <c r="BA97" i="3"/>
  <c r="BB97" i="3" s="1"/>
  <c r="BA11" i="3"/>
  <c r="BB11" i="3" s="1"/>
  <c r="P11" i="3"/>
  <c r="P19" i="3"/>
  <c r="BA19" i="3"/>
  <c r="BB19" i="3" s="1"/>
  <c r="BA27" i="3"/>
  <c r="BB27" i="3" s="1"/>
  <c r="P27" i="3"/>
  <c r="P35" i="3"/>
  <c r="BA35" i="3"/>
  <c r="BB35" i="3" s="1"/>
  <c r="BA43" i="3"/>
  <c r="BB43" i="3" s="1"/>
  <c r="P43" i="3"/>
  <c r="BA53" i="3"/>
  <c r="BB53" i="3" s="1"/>
  <c r="P53" i="3"/>
  <c r="BA59" i="3"/>
  <c r="BB59" i="3" s="1"/>
  <c r="P59" i="3"/>
  <c r="BA65" i="3"/>
  <c r="BB65" i="3" s="1"/>
  <c r="P65" i="3"/>
  <c r="BA77" i="3"/>
  <c r="BB77" i="3" s="1"/>
  <c r="P77" i="3"/>
  <c r="BA87" i="3"/>
  <c r="BB87" i="3" s="1"/>
  <c r="P87" i="3"/>
  <c r="BA95" i="3"/>
  <c r="BB95" i="3" s="1"/>
  <c r="P95" i="3"/>
  <c r="BA4" i="3"/>
  <c r="P4" i="3"/>
  <c r="BA10" i="3"/>
  <c r="BB10" i="3" s="1"/>
  <c r="P10" i="3"/>
  <c r="BA16" i="3"/>
  <c r="BB16" i="3" s="1"/>
  <c r="P16" i="3"/>
  <c r="P18" i="3"/>
  <c r="BA18" i="3"/>
  <c r="BB18" i="3" s="1"/>
  <c r="BA20" i="3"/>
  <c r="BB20" i="3" s="1"/>
  <c r="P20" i="3"/>
  <c r="BA24" i="3"/>
  <c r="BB24" i="3" s="1"/>
  <c r="P24" i="3"/>
  <c r="BA26" i="3"/>
  <c r="BB26" i="3" s="1"/>
  <c r="P26" i="3"/>
  <c r="BA28" i="3"/>
  <c r="BB28" i="3" s="1"/>
  <c r="P28" i="3"/>
  <c r="P30" i="3"/>
  <c r="BA30" i="3"/>
  <c r="BB30" i="3" s="1"/>
  <c r="BA32" i="3"/>
  <c r="BB32" i="3" s="1"/>
  <c r="P32" i="3"/>
  <c r="P34" i="3"/>
  <c r="BA34" i="3"/>
  <c r="BB34" i="3" s="1"/>
  <c r="BA36" i="3"/>
  <c r="BB36" i="3" s="1"/>
  <c r="P36" i="3"/>
  <c r="P38" i="3"/>
  <c r="BA38" i="3"/>
  <c r="BB38" i="3" s="1"/>
  <c r="BA40" i="3"/>
  <c r="BB40" i="3" s="1"/>
  <c r="P40" i="3"/>
  <c r="P42" i="3"/>
  <c r="BA42" i="3"/>
  <c r="BB42" i="3" s="1"/>
  <c r="BA44" i="3"/>
  <c r="BB44" i="3" s="1"/>
  <c r="P44" i="3"/>
  <c r="P46" i="3"/>
  <c r="BA46" i="3"/>
  <c r="BB46" i="3" s="1"/>
  <c r="BA48" i="3"/>
  <c r="BB48" i="3" s="1"/>
  <c r="P48" i="3"/>
  <c r="BA50" i="3"/>
  <c r="BB50" i="3" s="1"/>
  <c r="P50" i="3"/>
  <c r="BA52" i="3"/>
  <c r="BB52" i="3" s="1"/>
  <c r="P52" i="3"/>
  <c r="P54" i="3"/>
  <c r="BA54" i="3"/>
  <c r="BB54" i="3" s="1"/>
  <c r="BA56" i="3"/>
  <c r="BB56" i="3" s="1"/>
  <c r="P56" i="3"/>
  <c r="BA58" i="3"/>
  <c r="BB58" i="3" s="1"/>
  <c r="P58" i="3"/>
  <c r="BA60" i="3"/>
  <c r="BB60" i="3" s="1"/>
  <c r="P60" i="3"/>
  <c r="BA62" i="3"/>
  <c r="BB62" i="3" s="1"/>
  <c r="P62" i="3"/>
  <c r="BA64" i="3"/>
  <c r="BB64" i="3" s="1"/>
  <c r="P64" i="3"/>
  <c r="BA66" i="3"/>
  <c r="BB66" i="3" s="1"/>
  <c r="P66" i="3"/>
  <c r="BA68" i="3"/>
  <c r="BB68" i="3" s="1"/>
  <c r="P68" i="3"/>
  <c r="BA70" i="3"/>
  <c r="BB70" i="3" s="1"/>
  <c r="P70" i="3"/>
  <c r="BA72" i="3"/>
  <c r="BB72" i="3" s="1"/>
  <c r="P72" i="3"/>
  <c r="BA74" i="3"/>
  <c r="BB74" i="3" s="1"/>
  <c r="P74" i="3"/>
  <c r="BA76" i="3"/>
  <c r="BB76" i="3" s="1"/>
  <c r="P76" i="3"/>
  <c r="BA78" i="3"/>
  <c r="BB78" i="3" s="1"/>
  <c r="P78" i="3"/>
  <c r="BA80" i="3"/>
  <c r="BB80" i="3" s="1"/>
  <c r="P80" i="3"/>
  <c r="BA82" i="3"/>
  <c r="BB82" i="3" s="1"/>
  <c r="P82" i="3"/>
  <c r="BA84" i="3"/>
  <c r="BB84" i="3" s="1"/>
  <c r="P84" i="3"/>
  <c r="BA86" i="3"/>
  <c r="BB86" i="3" s="1"/>
  <c r="P86" i="3"/>
  <c r="BA88" i="3"/>
  <c r="BB88" i="3" s="1"/>
  <c r="P88" i="3"/>
  <c r="BA90" i="3"/>
  <c r="BB90" i="3" s="1"/>
  <c r="P90" i="3"/>
  <c r="BA92" i="3"/>
  <c r="BB92" i="3" s="1"/>
  <c r="P92" i="3"/>
  <c r="BA94" i="3"/>
  <c r="BB94" i="3" s="1"/>
  <c r="P94" i="3"/>
  <c r="BA96" i="3"/>
  <c r="BB96" i="3" s="1"/>
  <c r="P96" i="3"/>
  <c r="O98" i="3"/>
  <c r="O102" i="3" s="1"/>
  <c r="AA98" i="3"/>
  <c r="AA102" i="3" s="1"/>
  <c r="Y102" i="3"/>
  <c r="BA77" i="2"/>
  <c r="BB77" i="2" s="1"/>
  <c r="G98" i="2"/>
  <c r="G102" i="2" s="1"/>
  <c r="M98" i="2"/>
  <c r="M102" i="2" s="1"/>
  <c r="AI98" i="2"/>
  <c r="AI102" i="2" s="1"/>
  <c r="AM98" i="2"/>
  <c r="AM102" i="2" s="1"/>
  <c r="C98" i="2"/>
  <c r="C102" i="2" s="1"/>
  <c r="I98" i="2"/>
  <c r="I102" i="2" s="1"/>
  <c r="AE98" i="2"/>
  <c r="AE102" i="2" s="1"/>
  <c r="Q98" i="2"/>
  <c r="Q102" i="2" s="1"/>
  <c r="U98" i="2"/>
  <c r="U102" i="2" s="1"/>
  <c r="AQ98" i="2"/>
  <c r="AQ102" i="2" s="1"/>
  <c r="AY98" i="2"/>
  <c r="AY102" i="2" s="1"/>
  <c r="AK98" i="2"/>
  <c r="Y98" i="2"/>
  <c r="AW98" i="2"/>
  <c r="AW102" i="2" s="1"/>
  <c r="W98" i="2"/>
  <c r="W102" i="2" s="1"/>
  <c r="AG98" i="2"/>
  <c r="AG102" i="2" s="1"/>
  <c r="AS98" i="2"/>
  <c r="AS102" i="2" s="1"/>
  <c r="AC98" i="2"/>
  <c r="AC102" i="2" s="1"/>
  <c r="AO98" i="2"/>
  <c r="AO102" i="2" s="1"/>
  <c r="K98" i="2"/>
  <c r="K102" i="2" s="1"/>
  <c r="S98" i="2"/>
  <c r="S102" i="2" s="1"/>
  <c r="O98" i="2"/>
  <c r="O102" i="2" s="1"/>
  <c r="AU98" i="2"/>
  <c r="AU102" i="2" s="1"/>
  <c r="AA98" i="2"/>
  <c r="AA102" i="2" s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3" i="2"/>
  <c r="BA4" i="2"/>
  <c r="BB4" i="2" s="1"/>
  <c r="BA5" i="2"/>
  <c r="BB5" i="2" s="1"/>
  <c r="BA6" i="2"/>
  <c r="BB6" i="2" s="1"/>
  <c r="BA7" i="2"/>
  <c r="BB7" i="2" s="1"/>
  <c r="BA8" i="2"/>
  <c r="BB8" i="2" s="1"/>
  <c r="BA9" i="2"/>
  <c r="BB9" i="2" s="1"/>
  <c r="BA10" i="2"/>
  <c r="BB10" i="2" s="1"/>
  <c r="BA11" i="2"/>
  <c r="BB11" i="2" s="1"/>
  <c r="BA12" i="2"/>
  <c r="BB12" i="2" s="1"/>
  <c r="BA13" i="2"/>
  <c r="BB13" i="2" s="1"/>
  <c r="BA14" i="2"/>
  <c r="BB14" i="2" s="1"/>
  <c r="BA15" i="2"/>
  <c r="BB15" i="2" s="1"/>
  <c r="BA16" i="2"/>
  <c r="BB16" i="2" s="1"/>
  <c r="BA17" i="2"/>
  <c r="BB17" i="2" s="1"/>
  <c r="BA18" i="2"/>
  <c r="BB18" i="2" s="1"/>
  <c r="BA19" i="2"/>
  <c r="BB19" i="2" s="1"/>
  <c r="BA20" i="2"/>
  <c r="BB20" i="2" s="1"/>
  <c r="BA21" i="2"/>
  <c r="BB21" i="2" s="1"/>
  <c r="BA22" i="2"/>
  <c r="BB22" i="2" s="1"/>
  <c r="BA23" i="2"/>
  <c r="BB23" i="2" s="1"/>
  <c r="BA24" i="2"/>
  <c r="BB24" i="2" s="1"/>
  <c r="BA25" i="2"/>
  <c r="BB25" i="2" s="1"/>
  <c r="BA26" i="2"/>
  <c r="BB26" i="2" s="1"/>
  <c r="BA27" i="2"/>
  <c r="BB27" i="2" s="1"/>
  <c r="BA28" i="2"/>
  <c r="BB28" i="2" s="1"/>
  <c r="BA29" i="2"/>
  <c r="BB29" i="2" s="1"/>
  <c r="BA30" i="2"/>
  <c r="BB30" i="2" s="1"/>
  <c r="BA31" i="2"/>
  <c r="BB31" i="2" s="1"/>
  <c r="BA32" i="2"/>
  <c r="BB32" i="2" s="1"/>
  <c r="BA33" i="2"/>
  <c r="BB33" i="2" s="1"/>
  <c r="BA34" i="2"/>
  <c r="BB34" i="2" s="1"/>
  <c r="BA35" i="2"/>
  <c r="BB35" i="2" s="1"/>
  <c r="BA36" i="2"/>
  <c r="BB36" i="2" s="1"/>
  <c r="BA37" i="2"/>
  <c r="BB37" i="2" s="1"/>
  <c r="BA38" i="2"/>
  <c r="BB38" i="2" s="1"/>
  <c r="BA39" i="2"/>
  <c r="BB39" i="2" s="1"/>
  <c r="BA40" i="2"/>
  <c r="BB40" i="2" s="1"/>
  <c r="BA41" i="2"/>
  <c r="BB41" i="2" s="1"/>
  <c r="BA42" i="2"/>
  <c r="BB42" i="2" s="1"/>
  <c r="BA43" i="2"/>
  <c r="BB43" i="2" s="1"/>
  <c r="BA44" i="2"/>
  <c r="BB44" i="2" s="1"/>
  <c r="BA45" i="2"/>
  <c r="BB45" i="2" s="1"/>
  <c r="BA46" i="2"/>
  <c r="BB46" i="2" s="1"/>
  <c r="BA47" i="2"/>
  <c r="BB47" i="2" s="1"/>
  <c r="BA48" i="2"/>
  <c r="BB48" i="2" s="1"/>
  <c r="BA49" i="2"/>
  <c r="BB49" i="2" s="1"/>
  <c r="BA50" i="2"/>
  <c r="BB50" i="2" s="1"/>
  <c r="BA51" i="2"/>
  <c r="BB51" i="2" s="1"/>
  <c r="BA52" i="2"/>
  <c r="BB52" i="2" s="1"/>
  <c r="BA53" i="2"/>
  <c r="BB53" i="2" s="1"/>
  <c r="BA54" i="2"/>
  <c r="BB54" i="2" s="1"/>
  <c r="BA55" i="2"/>
  <c r="BB55" i="2" s="1"/>
  <c r="BA56" i="2"/>
  <c r="BB56" i="2" s="1"/>
  <c r="BA57" i="2"/>
  <c r="BB57" i="2" s="1"/>
  <c r="BA58" i="2"/>
  <c r="BB58" i="2" s="1"/>
  <c r="BA59" i="2"/>
  <c r="BB59" i="2" s="1"/>
  <c r="BA60" i="2"/>
  <c r="BB60" i="2" s="1"/>
  <c r="BA61" i="2"/>
  <c r="BB61" i="2" s="1"/>
  <c r="BA62" i="2"/>
  <c r="BB62" i="2" s="1"/>
  <c r="BA63" i="2"/>
  <c r="BB63" i="2" s="1"/>
  <c r="BA64" i="2"/>
  <c r="BB64" i="2" s="1"/>
  <c r="BA65" i="2"/>
  <c r="BB65" i="2" s="1"/>
  <c r="BA66" i="2"/>
  <c r="BB66" i="2" s="1"/>
  <c r="BA67" i="2"/>
  <c r="BB67" i="2" s="1"/>
  <c r="BA68" i="2"/>
  <c r="BB68" i="2" s="1"/>
  <c r="BA69" i="2"/>
  <c r="BB69" i="2" s="1"/>
  <c r="BA70" i="2"/>
  <c r="BB70" i="2" s="1"/>
  <c r="BA71" i="2"/>
  <c r="BB71" i="2" s="1"/>
  <c r="BA72" i="2"/>
  <c r="BB72" i="2" s="1"/>
  <c r="BA73" i="2"/>
  <c r="BB73" i="2" s="1"/>
  <c r="BA74" i="2"/>
  <c r="BB74" i="2" s="1"/>
  <c r="BA75" i="2"/>
  <c r="BB75" i="2" s="1"/>
  <c r="BA76" i="2"/>
  <c r="BB76" i="2" s="1"/>
  <c r="BA78" i="2"/>
  <c r="BB78" i="2" s="1"/>
  <c r="BA79" i="2"/>
  <c r="BB79" i="2" s="1"/>
  <c r="BA80" i="2"/>
  <c r="BB80" i="2" s="1"/>
  <c r="BA81" i="2"/>
  <c r="BB81" i="2" s="1"/>
  <c r="BA82" i="2"/>
  <c r="BB82" i="2" s="1"/>
  <c r="BA83" i="2"/>
  <c r="BB83" i="2" s="1"/>
  <c r="BA84" i="2"/>
  <c r="BB84" i="2" s="1"/>
  <c r="BA85" i="2"/>
  <c r="BB85" i="2" s="1"/>
  <c r="BA86" i="2"/>
  <c r="BB86" i="2" s="1"/>
  <c r="BA87" i="2"/>
  <c r="BB87" i="2" s="1"/>
  <c r="BA88" i="2"/>
  <c r="BB88" i="2" s="1"/>
  <c r="BA89" i="2"/>
  <c r="BB89" i="2" s="1"/>
  <c r="BA90" i="2"/>
  <c r="BB90" i="2" s="1"/>
  <c r="BA91" i="2"/>
  <c r="BB91" i="2" s="1"/>
  <c r="BA92" i="2"/>
  <c r="BB92" i="2" s="1"/>
  <c r="BA93" i="2"/>
  <c r="BB93" i="2" s="1"/>
  <c r="BA94" i="2"/>
  <c r="BB94" i="2" s="1"/>
  <c r="BA95" i="2"/>
  <c r="BB95" i="2" s="1"/>
  <c r="BA96" i="2"/>
  <c r="BB96" i="2" s="1"/>
  <c r="BA97" i="2"/>
  <c r="BB97" i="2" s="1"/>
  <c r="BA3" i="2"/>
  <c r="E98" i="2"/>
  <c r="E102" i="2" s="1"/>
  <c r="AK102" i="2"/>
  <c r="Y100" i="2"/>
  <c r="BB4" i="3" l="1"/>
  <c r="BB98" i="3" s="1"/>
  <c r="BA98" i="3"/>
  <c r="BA98" i="2"/>
  <c r="N98" i="2"/>
  <c r="J98" i="2"/>
  <c r="R98" i="2"/>
  <c r="AR98" i="2"/>
  <c r="AL98" i="2"/>
  <c r="AX98" i="2"/>
  <c r="AD98" i="2"/>
  <c r="P98" i="2"/>
  <c r="L98" i="2"/>
  <c r="AB98" i="2"/>
  <c r="AH98" i="2"/>
  <c r="V98" i="2"/>
  <c r="Z98" i="2"/>
  <c r="AT98" i="2"/>
  <c r="T98" i="2"/>
  <c r="AN98" i="2"/>
  <c r="H98" i="2"/>
  <c r="D98" i="2"/>
  <c r="F98" i="2"/>
  <c r="AJ98" i="2"/>
  <c r="AF98" i="2"/>
  <c r="AZ98" i="2"/>
  <c r="X98" i="2"/>
  <c r="AP98" i="2"/>
  <c r="AV98" i="2"/>
  <c r="BB3" i="2"/>
  <c r="BB98" i="2" s="1"/>
  <c r="Y102" i="2"/>
  <c r="BY97" i="1" l="1"/>
  <c r="BX97" i="1"/>
  <c r="BY96" i="1"/>
  <c r="BX96" i="1"/>
  <c r="BY95" i="1"/>
  <c r="BX95" i="1"/>
  <c r="BY94" i="1"/>
  <c r="BX94" i="1"/>
  <c r="BY93" i="1"/>
  <c r="BX93" i="1"/>
  <c r="BY92" i="1"/>
  <c r="BX92" i="1"/>
  <c r="BY91" i="1"/>
  <c r="BX91" i="1"/>
  <c r="BY90" i="1"/>
  <c r="BX90" i="1"/>
  <c r="BY89" i="1"/>
  <c r="BX89" i="1"/>
  <c r="BY88" i="1"/>
  <c r="BX88" i="1"/>
  <c r="BY87" i="1"/>
  <c r="BX87" i="1"/>
  <c r="BY86" i="1"/>
  <c r="BX86" i="1"/>
  <c r="BY85" i="1"/>
  <c r="BX85" i="1"/>
  <c r="BY78" i="1"/>
  <c r="BX78" i="1"/>
  <c r="BY80" i="1"/>
  <c r="BX80" i="1"/>
  <c r="BY79" i="1"/>
  <c r="BX79" i="1"/>
  <c r="BX77" i="1"/>
  <c r="BY76" i="1"/>
  <c r="BX76" i="1"/>
  <c r="BY75" i="1"/>
  <c r="BX75" i="1"/>
  <c r="BY74" i="1"/>
  <c r="BX74" i="1"/>
  <c r="BY73" i="1"/>
  <c r="BX73" i="1"/>
  <c r="BY72" i="1"/>
  <c r="BX72" i="1"/>
  <c r="BY71" i="1"/>
  <c r="BX71" i="1"/>
  <c r="BY70" i="1"/>
  <c r="BX70" i="1"/>
  <c r="BY69" i="1"/>
  <c r="BX69" i="1"/>
  <c r="BY84" i="1"/>
  <c r="BX84" i="1"/>
  <c r="BY83" i="1"/>
  <c r="BX83" i="1"/>
  <c r="BY82" i="1"/>
  <c r="BX82" i="1"/>
  <c r="BY81" i="1"/>
  <c r="BX81" i="1"/>
  <c r="BY68" i="1"/>
  <c r="BX68" i="1"/>
  <c r="BY67" i="1"/>
  <c r="BX67" i="1"/>
  <c r="BY66" i="1"/>
  <c r="BX66" i="1"/>
  <c r="BY65" i="1"/>
  <c r="BX65" i="1"/>
  <c r="BY64" i="1"/>
  <c r="BX64" i="1"/>
  <c r="BY63" i="1"/>
  <c r="BX63" i="1"/>
  <c r="BY62" i="1"/>
  <c r="BX62" i="1"/>
  <c r="BY61" i="1"/>
  <c r="BX61" i="1"/>
  <c r="BY60" i="1"/>
  <c r="BX60" i="1"/>
  <c r="BY59" i="1"/>
  <c r="BX59" i="1"/>
  <c r="BY58" i="1"/>
  <c r="BX58" i="1"/>
  <c r="BY57" i="1"/>
  <c r="BX57" i="1"/>
  <c r="BY55" i="1"/>
  <c r="BX55" i="1"/>
  <c r="BY54" i="1"/>
  <c r="BX54" i="1"/>
  <c r="BY53" i="1"/>
  <c r="BX53" i="1"/>
  <c r="BY52" i="1"/>
  <c r="BX52" i="1"/>
  <c r="BY51" i="1"/>
  <c r="BX51" i="1"/>
  <c r="BY50" i="1"/>
  <c r="BX50" i="1"/>
  <c r="BY49" i="1"/>
  <c r="BX49" i="1"/>
  <c r="BY48" i="1"/>
  <c r="BX48" i="1"/>
  <c r="BY47" i="1"/>
  <c r="BX47" i="1"/>
  <c r="BY56" i="1"/>
  <c r="BX56" i="1"/>
  <c r="BY46" i="1"/>
  <c r="BX46" i="1"/>
  <c r="BY45" i="1"/>
  <c r="BX45" i="1"/>
  <c r="BY44" i="1"/>
  <c r="BX44" i="1"/>
  <c r="BY43" i="1"/>
  <c r="BX43" i="1"/>
  <c r="BY42" i="1"/>
  <c r="BX42" i="1"/>
  <c r="BY41" i="1"/>
  <c r="BX41" i="1"/>
  <c r="BY40" i="1"/>
  <c r="BX40" i="1"/>
  <c r="BY39" i="1"/>
  <c r="BX39" i="1"/>
  <c r="BY38" i="1"/>
  <c r="BX38" i="1"/>
  <c r="BY37" i="1"/>
  <c r="BX37" i="1"/>
  <c r="BY36" i="1"/>
  <c r="BX36" i="1"/>
  <c r="BY35" i="1"/>
  <c r="BX35" i="1"/>
  <c r="BY34" i="1"/>
  <c r="BX34" i="1"/>
  <c r="BY33" i="1"/>
  <c r="BX33" i="1"/>
  <c r="BY28" i="1"/>
  <c r="BX28" i="1"/>
  <c r="BY32" i="1"/>
  <c r="BX32" i="1"/>
  <c r="BY31" i="1"/>
  <c r="BX31" i="1"/>
  <c r="BY27" i="1"/>
  <c r="BX27" i="1"/>
  <c r="BY30" i="1"/>
  <c r="BX30" i="1"/>
  <c r="BY29" i="1"/>
  <c r="BX29" i="1"/>
  <c r="BY26" i="1"/>
  <c r="BX26" i="1"/>
  <c r="BY25" i="1"/>
  <c r="BX25" i="1"/>
  <c r="BY24" i="1"/>
  <c r="BX24" i="1"/>
  <c r="BY23" i="1"/>
  <c r="BX23" i="1"/>
  <c r="BY22" i="1"/>
  <c r="BX22" i="1"/>
  <c r="BY21" i="1"/>
  <c r="BX21" i="1"/>
  <c r="BY20" i="1"/>
  <c r="BX20" i="1"/>
  <c r="BY19" i="1"/>
  <c r="BX19" i="1"/>
  <c r="BY18" i="1"/>
  <c r="BX18" i="1"/>
  <c r="BY17" i="1"/>
  <c r="BX17" i="1"/>
  <c r="BY16" i="1"/>
  <c r="BX16" i="1"/>
  <c r="BY15" i="1"/>
  <c r="BX15" i="1"/>
  <c r="BY14" i="1"/>
  <c r="BX14" i="1"/>
  <c r="BY13" i="1"/>
  <c r="BX13" i="1"/>
  <c r="BY12" i="1"/>
  <c r="BX12" i="1"/>
  <c r="BY11" i="1"/>
  <c r="BX11" i="1"/>
  <c r="BY10" i="1"/>
  <c r="BX10" i="1"/>
  <c r="BY9" i="1"/>
  <c r="BX9" i="1"/>
  <c r="BY8" i="1"/>
  <c r="BX8" i="1"/>
  <c r="BY7" i="1"/>
  <c r="BX7" i="1"/>
  <c r="BY6" i="1"/>
  <c r="BX6" i="1"/>
  <c r="BY5" i="1"/>
  <c r="BX5" i="1"/>
  <c r="BY4" i="1"/>
  <c r="BX4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78" i="1"/>
  <c r="BS80" i="1"/>
  <c r="BS79" i="1"/>
  <c r="BS76" i="1"/>
  <c r="BS75" i="1"/>
  <c r="BS74" i="1"/>
  <c r="BS73" i="1"/>
  <c r="BS72" i="1"/>
  <c r="BS71" i="1"/>
  <c r="BS70" i="1"/>
  <c r="BS69" i="1"/>
  <c r="BS84" i="1"/>
  <c r="BS83" i="1"/>
  <c r="BS82" i="1"/>
  <c r="BS81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5" i="1"/>
  <c r="BS54" i="1"/>
  <c r="BS53" i="1"/>
  <c r="BS52" i="1"/>
  <c r="BS51" i="1"/>
  <c r="BS50" i="1"/>
  <c r="BS49" i="1"/>
  <c r="BS48" i="1"/>
  <c r="BS47" i="1"/>
  <c r="BS56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28" i="1"/>
  <c r="BS32" i="1"/>
  <c r="BS31" i="1"/>
  <c r="BS27" i="1"/>
  <c r="BS30" i="1"/>
  <c r="BS29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78" i="1"/>
  <c r="BR80" i="1"/>
  <c r="BR79" i="1"/>
  <c r="BR77" i="1"/>
  <c r="BR76" i="1"/>
  <c r="BR75" i="1"/>
  <c r="BR74" i="1"/>
  <c r="BR73" i="1"/>
  <c r="BR72" i="1"/>
  <c r="BR71" i="1"/>
  <c r="BR70" i="1"/>
  <c r="BR69" i="1"/>
  <c r="BR84" i="1"/>
  <c r="BR83" i="1"/>
  <c r="BR82" i="1"/>
  <c r="BR81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5" i="1"/>
  <c r="BR54" i="1"/>
  <c r="BR53" i="1"/>
  <c r="BR52" i="1"/>
  <c r="BR51" i="1"/>
  <c r="BR50" i="1"/>
  <c r="BR49" i="1"/>
  <c r="BR48" i="1"/>
  <c r="BR47" i="1"/>
  <c r="BR56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28" i="1"/>
  <c r="BR32" i="1"/>
  <c r="BR31" i="1"/>
  <c r="BR27" i="1"/>
  <c r="BR30" i="1"/>
  <c r="BR29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78" i="1"/>
  <c r="BP80" i="1"/>
  <c r="BP79" i="1"/>
  <c r="BP76" i="1"/>
  <c r="BP75" i="1"/>
  <c r="BP74" i="1"/>
  <c r="BP73" i="1"/>
  <c r="BP72" i="1"/>
  <c r="BP71" i="1"/>
  <c r="BP70" i="1"/>
  <c r="BP69" i="1"/>
  <c r="BP84" i="1"/>
  <c r="BP83" i="1"/>
  <c r="BP82" i="1"/>
  <c r="BP81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5" i="1"/>
  <c r="BP54" i="1"/>
  <c r="BP53" i="1"/>
  <c r="BP52" i="1"/>
  <c r="BP51" i="1"/>
  <c r="BP50" i="1"/>
  <c r="BP49" i="1"/>
  <c r="BP48" i="1"/>
  <c r="BP47" i="1"/>
  <c r="BP56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28" i="1"/>
  <c r="BP32" i="1"/>
  <c r="BP31" i="1"/>
  <c r="BP27" i="1"/>
  <c r="BP30" i="1"/>
  <c r="BP29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P4" i="1"/>
  <c r="BO102" i="1"/>
  <c r="BQ102" i="1"/>
  <c r="BT102" i="1"/>
  <c r="BU102" i="1"/>
  <c r="BV102" i="1"/>
  <c r="BW102" i="1"/>
  <c r="BM102" i="1"/>
  <c r="BN102" i="1"/>
  <c r="AR100" i="1"/>
  <c r="AQ100" i="1"/>
  <c r="AP100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9" i="1"/>
  <c r="AR30" i="1"/>
  <c r="AR27" i="1"/>
  <c r="AR31" i="1"/>
  <c r="AR32" i="1"/>
  <c r="AR28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56" i="1"/>
  <c r="AR47" i="1"/>
  <c r="AR48" i="1"/>
  <c r="AR49" i="1"/>
  <c r="AR50" i="1"/>
  <c r="AR51" i="1"/>
  <c r="AR52" i="1"/>
  <c r="AR53" i="1"/>
  <c r="AR54" i="1"/>
  <c r="AR55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81" i="1"/>
  <c r="AR82" i="1"/>
  <c r="AR83" i="1"/>
  <c r="AR84" i="1"/>
  <c r="AR69" i="1"/>
  <c r="AR70" i="1"/>
  <c r="AR71" i="1"/>
  <c r="AR72" i="1"/>
  <c r="AR73" i="1"/>
  <c r="AR74" i="1"/>
  <c r="AR75" i="1"/>
  <c r="AR76" i="1"/>
  <c r="AR77" i="1"/>
  <c r="AR79" i="1"/>
  <c r="AR80" i="1"/>
  <c r="AR78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BS102" i="1" l="1"/>
  <c r="BY102" i="1"/>
  <c r="AR102" i="1"/>
  <c r="BP102" i="1"/>
  <c r="BX102" i="1"/>
  <c r="BR102" i="1"/>
  <c r="BH102" i="1"/>
  <c r="BI102" i="1"/>
  <c r="BJ102" i="1"/>
  <c r="BK102" i="1"/>
  <c r="BL102" i="1"/>
  <c r="BC102" i="1"/>
  <c r="BD102" i="1"/>
  <c r="BE102" i="1"/>
  <c r="BF102" i="1"/>
  <c r="BG102" i="1"/>
  <c r="AV102" i="1"/>
  <c r="AW102" i="1"/>
  <c r="AX102" i="1"/>
  <c r="AY102" i="1"/>
  <c r="AZ102" i="1"/>
  <c r="BA102" i="1"/>
  <c r="BB102" i="1"/>
  <c r="AP102" i="1"/>
  <c r="AQ102" i="1"/>
  <c r="AS102" i="1"/>
  <c r="AT102" i="1"/>
  <c r="AU102" i="1"/>
  <c r="AM102" i="1"/>
  <c r="AN102" i="1"/>
  <c r="AO102" i="1"/>
  <c r="AG102" i="1"/>
  <c r="AH102" i="1"/>
  <c r="AI102" i="1"/>
  <c r="AJ102" i="1"/>
  <c r="AK102" i="1"/>
  <c r="AL102" i="1"/>
  <c r="AD102" i="1"/>
  <c r="AE102" i="1"/>
  <c r="AF102" i="1"/>
  <c r="AB102" i="1"/>
  <c r="AC102" i="1"/>
  <c r="X102" i="1"/>
  <c r="Y102" i="1"/>
  <c r="Z102" i="1"/>
  <c r="W102" i="1"/>
  <c r="U102" i="1"/>
  <c r="V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AA102" i="1" l="1"/>
  <c r="G102" i="1" l="1"/>
  <c r="F102" i="1"/>
  <c r="E102" i="1"/>
  <c r="D102" i="1"/>
  <c r="C102" i="1"/>
</calcChain>
</file>

<file path=xl/sharedStrings.xml><?xml version="1.0" encoding="utf-8"?>
<sst xmlns="http://schemas.openxmlformats.org/spreadsheetml/2006/main" count="624" uniqueCount="137">
  <si>
    <t>Kommune/a-kasse</t>
  </si>
  <si>
    <t>År</t>
  </si>
  <si>
    <t>København</t>
  </si>
  <si>
    <t>Frederiksberg</t>
  </si>
  <si>
    <t>Ballerup</t>
  </si>
  <si>
    <t>Brøndby</t>
  </si>
  <si>
    <t>Gentofte</t>
  </si>
  <si>
    <t>Gladsaxe</t>
  </si>
  <si>
    <t>Glostrup</t>
  </si>
  <si>
    <t>Herlev</t>
  </si>
  <si>
    <t>Albertslund</t>
  </si>
  <si>
    <t>Hvidovre</t>
  </si>
  <si>
    <t>Høje-Tåstrup</t>
  </si>
  <si>
    <t>Lyngby-Taarbæk</t>
  </si>
  <si>
    <t>Rødovre</t>
  </si>
  <si>
    <t>Vallensbæk/Ishøj</t>
  </si>
  <si>
    <t>Tårnby/Dragør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</si>
  <si>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</si>
  <si>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</si>
  <si>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</si>
  <si>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</si>
  <si>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</si>
  <si>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</si>
  <si>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</si>
  <si>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</si>
  <si>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</si>
  <si>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</si>
  <si>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</si>
  <si>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</si>
  <si>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</si>
  <si>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</si>
  <si>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</si>
  <si>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</si>
  <si>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</si>
  <si>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</si>
  <si>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</si>
  <si>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</si>
  <si>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</si>
  <si>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</si>
  <si>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</si>
  <si>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</si>
  <si>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</si>
  <si>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</si>
  <si>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</si>
  <si>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</si>
  <si>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</si>
  <si>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</si>
  <si>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</si>
  <si>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</si>
  <si>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</si>
  <si>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</si>
  <si>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</si>
  <si>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</si>
  <si>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</si>
  <si>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</si>
  <si>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</si>
  <si>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</si>
  <si>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</si>
  <si>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</si>
  <si>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</si>
  <si>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Esbjerg/Fanø</t>
  </si>
  <si>
    <t>Varde</t>
  </si>
  <si>
    <t>Vejen</t>
  </si>
  <si>
    <t>Aabenraa</t>
  </si>
  <si>
    <t>Fredericia</t>
  </si>
  <si>
    <t>Kolding</t>
  </si>
  <si>
    <t>Vejle</t>
  </si>
  <si>
    <t>Horsens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</si>
  <si>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</si>
  <si>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</si>
  <si>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</si>
  <si>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</si>
  <si>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</si>
  <si>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</si>
  <si>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</si>
  <si>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</si>
  <si>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</si>
  <si>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</si>
  <si>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</si>
  <si>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</si>
  <si>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</si>
  <si>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</si>
  <si>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</si>
  <si>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</si>
  <si>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Skive</t>
  </si>
  <si>
    <t>Viborg</t>
  </si>
  <si>
    <t>Morsø</t>
  </si>
  <si>
    <t>Thisted</t>
  </si>
  <si>
    <t>Brønderslev</t>
  </si>
  <si>
    <t>Frederikshavn/Læsø</t>
  </si>
  <si>
    <t>Vesthimmerland</t>
  </si>
  <si>
    <t>Rebild</t>
  </si>
  <si>
    <t>Mariagerfjord</t>
  </si>
  <si>
    <t>Jammerbugt</t>
  </si>
  <si>
    <t>Aalborg</t>
  </si>
  <si>
    <t>Hjørring</t>
  </si>
  <si>
    <t>Uoplyst</t>
  </si>
  <si>
    <t>Jobcenter i alt</t>
  </si>
  <si>
    <t xml:space="preserve">73 Kristelig </t>
  </si>
  <si>
    <t xml:space="preserve">53 HK/Danmarks </t>
  </si>
  <si>
    <t xml:space="preserve">94 Selvst. Erhv.drivende </t>
  </si>
  <si>
    <t>10 Journalistik, Kommunikation, Sprog</t>
  </si>
  <si>
    <t>14 Socialpæd. Landsdæk.</t>
  </si>
  <si>
    <t>15 3F</t>
  </si>
  <si>
    <t xml:space="preserve">17 Fag og Arbejdes (FOA) </t>
  </si>
  <si>
    <t>18 Danmarks Læreres</t>
  </si>
  <si>
    <t>22 Det Faglige Hus</t>
  </si>
  <si>
    <t xml:space="preserve">24 Metalarbejdernes </t>
  </si>
  <si>
    <t xml:space="preserve">34 Nær.- og Nyd.mid.arb.'s </t>
  </si>
  <si>
    <t>37 El-Fagets</t>
  </si>
  <si>
    <t>40 Byggefagenes A-kasse</t>
  </si>
  <si>
    <t xml:space="preserve">62 Funk. og Servicefagenes </t>
  </si>
  <si>
    <t xml:space="preserve">67 Ledernes </t>
  </si>
  <si>
    <t xml:space="preserve">72 Teknikernes </t>
  </si>
  <si>
    <t xml:space="preserve">76 Danske Sundhedsorg. </t>
  </si>
  <si>
    <t>81 Børne- og U.pæd. Landsd.</t>
  </si>
  <si>
    <t>83 Frie Funktionærer</t>
  </si>
  <si>
    <t xml:space="preserve">86 Akademikernes </t>
  </si>
  <si>
    <t xml:space="preserve">88 Magistrenes </t>
  </si>
  <si>
    <t xml:space="preserve">92 Funk. og Tjm.'s </t>
  </si>
  <si>
    <t xml:space="preserve">95 DANA for selvstændige </t>
  </si>
  <si>
    <t xml:space="preserve">98 CA </t>
  </si>
  <si>
    <t>Diff</t>
  </si>
  <si>
    <t>STAR total</t>
  </si>
  <si>
    <t>.</t>
  </si>
  <si>
    <t>57 Min A-kasse inkl- BD</t>
  </si>
  <si>
    <t>RAR-Region</t>
  </si>
  <si>
    <t>RAR-Hovedstaden</t>
  </si>
  <si>
    <t>Gns.</t>
  </si>
  <si>
    <t>Jobcenter</t>
  </si>
  <si>
    <t>RAR-Bornholm</t>
  </si>
  <si>
    <t>RAR-Sjælland</t>
  </si>
  <si>
    <t>RAR-Fyn</t>
  </si>
  <si>
    <t>RAR-Sydjylland</t>
  </si>
  <si>
    <t>RAR-Østjylland</t>
  </si>
  <si>
    <t>RAR-Vestjylland</t>
  </si>
  <si>
    <t>RAR-Nordjylland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</si>
</sst>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name val="Perpetua"/>
      <family val="1"/>
    </font>
    <font>
      <sz val="9"/>
      <color theme="1"/>
      <name val="Perpetua"/>
      <family val="1"/>
    </font>
    <font>
      <b/>
      <sz val="9"/>
      <color theme="1"/>
      <name val="Perpetua"/>
      <family val="1"/>
    </font>
    <font>
      <sz val="9"/>
      <name val="Perpetua"/>
      <family val="1"/>
    </font>
    <font>
      <sz val="9"/>
      <color indexed="8"/>
      <name val="Perpetua"/>
      <family val="1"/>
    </font>
  </fonts>
  <fills count="13">
    <fill>
      <patternFill patternType="none"/>
    </fill>
    <fill>
      <patternFill patternType="gray125"/>
    </fill>
    <fill>
      <patternFill patternType="solid">
        <fgColor rgb="FFF5F7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AD8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0" borderId="0" xfId="0" applyNumberFormat="1" applyFont="1"/>
    <xf numFmtId="3" fontId="1" fillId="3" borderId="2" xfId="0" applyNumberFormat="1" applyFont="1" applyFill="1" applyBorder="1" applyAlignment="1" applyProtection="1">
      <alignment horizontal="right" wrapText="1"/>
    </xf>
    <xf numFmtId="0" fontId="4" fillId="0" borderId="0" xfId="0" applyFont="1"/>
    <xf numFmtId="3" fontId="4" fillId="0" borderId="0" xfId="0" applyNumberFormat="1" applyFont="1"/>
    <xf numFmtId="0" fontId="2" fillId="2" borderId="0" xfId="0" applyNumberFormat="1" applyFont="1" applyFill="1" applyBorder="1" applyAlignment="1" applyProtection="1">
      <alignment horizontal="left" vertical="top" wrapText="1"/>
    </xf>
    <xf numFmtId="3" fontId="4" fillId="0" borderId="1" xfId="0" applyNumberFormat="1" applyFont="1" applyBorder="1"/>
    <xf numFmtId="3" fontId="4" fillId="0" borderId="3" xfId="0" applyNumberFormat="1" applyFont="1" applyBorder="1"/>
    <xf numFmtId="3" fontId="1" fillId="3" borderId="1" xfId="0" applyNumberFormat="1" applyFont="1" applyFill="1" applyBorder="1" applyAlignment="1" applyProtection="1">
      <alignment horizontal="right" wrapText="1"/>
    </xf>
    <xf numFmtId="3" fontId="1" fillId="3" borderId="3" xfId="0" applyNumberFormat="1" applyFont="1" applyFill="1" applyBorder="1" applyAlignment="1" applyProtection="1">
      <alignment horizontal="right" wrapText="1"/>
    </xf>
    <xf numFmtId="3" fontId="4" fillId="0" borderId="2" xfId="0" applyNumberFormat="1" applyFont="1" applyBorder="1"/>
    <xf numFmtId="3" fontId="4" fillId="3" borderId="2" xfId="0" applyNumberFormat="1" applyFont="1" applyFill="1" applyBorder="1" applyAlignment="1" applyProtection="1"/>
    <xf numFmtId="3" fontId="1" fillId="3" borderId="11" xfId="0" applyNumberFormat="1" applyFont="1" applyFill="1" applyBorder="1" applyAlignment="1" applyProtection="1">
      <alignment horizontal="right" wrapText="1"/>
    </xf>
    <xf numFmtId="3" fontId="2" fillId="4" borderId="9" xfId="0" applyNumberFormat="1" applyFont="1" applyFill="1" applyBorder="1" applyAlignment="1" applyProtection="1">
      <alignment horizontal="left" vertical="top" wrapText="1"/>
    </xf>
    <xf numFmtId="3" fontId="2" fillId="4" borderId="22" xfId="0" applyNumberFormat="1" applyFont="1" applyFill="1" applyBorder="1" applyAlignment="1" applyProtection="1">
      <alignment horizontal="left" vertical="top" wrapText="1"/>
    </xf>
    <xf numFmtId="3" fontId="2" fillId="7" borderId="22" xfId="0" applyNumberFormat="1" applyFont="1" applyFill="1" applyBorder="1" applyAlignment="1" applyProtection="1">
      <alignment horizontal="left" vertical="top" wrapText="1"/>
    </xf>
    <xf numFmtId="3" fontId="2" fillId="7" borderId="9" xfId="0" applyNumberFormat="1" applyFont="1" applyFill="1" applyBorder="1" applyAlignment="1" applyProtection="1">
      <alignment horizontal="left" vertical="top" wrapText="1"/>
    </xf>
    <xf numFmtId="3" fontId="2" fillId="7" borderId="23" xfId="0" applyNumberFormat="1" applyFont="1" applyFill="1" applyBorder="1" applyAlignment="1" applyProtection="1">
      <alignment horizontal="left" vertical="top" wrapText="1"/>
    </xf>
    <xf numFmtId="3" fontId="2" fillId="5" borderId="9" xfId="0" applyNumberFormat="1" applyFont="1" applyFill="1" applyBorder="1" applyAlignment="1" applyProtection="1">
      <alignment horizontal="left" vertical="top" wrapText="1"/>
    </xf>
    <xf numFmtId="3" fontId="2" fillId="5" borderId="22" xfId="0" applyNumberFormat="1" applyFont="1" applyFill="1" applyBorder="1" applyAlignment="1" applyProtection="1">
      <alignment horizontal="left" vertical="top" wrapText="1"/>
    </xf>
    <xf numFmtId="3" fontId="2" fillId="5" borderId="23" xfId="0" applyNumberFormat="1" applyFont="1" applyFill="1" applyBorder="1" applyAlignment="1" applyProtection="1">
      <alignment horizontal="left" vertical="top" wrapText="1"/>
    </xf>
    <xf numFmtId="3" fontId="2" fillId="8" borderId="9" xfId="0" applyNumberFormat="1" applyFont="1" applyFill="1" applyBorder="1" applyAlignment="1" applyProtection="1">
      <alignment horizontal="left" vertical="top" wrapText="1"/>
    </xf>
    <xf numFmtId="3" fontId="2" fillId="8" borderId="22" xfId="0" applyNumberFormat="1" applyFont="1" applyFill="1" applyBorder="1" applyAlignment="1" applyProtection="1">
      <alignment horizontal="left" vertical="top" wrapText="1"/>
    </xf>
    <xf numFmtId="3" fontId="2" fillId="8" borderId="23" xfId="0" applyNumberFormat="1" applyFont="1" applyFill="1" applyBorder="1" applyAlignment="1" applyProtection="1">
      <alignment horizontal="left" vertical="top" wrapText="1"/>
    </xf>
    <xf numFmtId="3" fontId="2" fillId="2" borderId="25" xfId="0" applyNumberFormat="1" applyFont="1" applyFill="1" applyBorder="1" applyAlignment="1" applyProtection="1">
      <alignment horizontal="left" vertical="top" wrapText="1"/>
    </xf>
    <xf numFmtId="3" fontId="4" fillId="0" borderId="11" xfId="0" applyNumberFormat="1" applyFont="1" applyBorder="1"/>
    <xf numFmtId="3" fontId="4" fillId="3" borderId="3" xfId="0" applyNumberFormat="1" applyFont="1" applyFill="1" applyBorder="1" applyAlignment="1" applyProtection="1"/>
    <xf numFmtId="1" fontId="2" fillId="2" borderId="12" xfId="0" applyNumberFormat="1" applyFont="1" applyFill="1" applyBorder="1" applyAlignment="1" applyProtection="1">
      <alignment horizontal="center" wrapText="1"/>
    </xf>
    <xf numFmtId="1" fontId="2" fillId="2" borderId="26" xfId="0" applyNumberFormat="1" applyFont="1" applyFill="1" applyBorder="1" applyAlignment="1" applyProtection="1">
      <alignment horizontal="center" wrapText="1"/>
    </xf>
    <xf numFmtId="1" fontId="2" fillId="2" borderId="29" xfId="0" applyNumberFormat="1" applyFont="1" applyFill="1" applyBorder="1" applyAlignment="1" applyProtection="1">
      <alignment horizontal="center" wrapText="1"/>
    </xf>
    <xf numFmtId="3" fontId="2" fillId="2" borderId="27" xfId="0" applyNumberFormat="1" applyFont="1" applyFill="1" applyBorder="1" applyAlignment="1" applyProtection="1">
      <alignment vertical="center" wrapText="1"/>
    </xf>
    <xf numFmtId="1" fontId="2" fillId="2" borderId="13" xfId="0" applyNumberFormat="1" applyFont="1" applyFill="1" applyBorder="1" applyAlignment="1" applyProtection="1">
      <alignment vertical="center" wrapText="1"/>
    </xf>
    <xf numFmtId="0" fontId="3" fillId="4" borderId="14" xfId="0" applyFont="1" applyFill="1" applyBorder="1"/>
    <xf numFmtId="0" fontId="4" fillId="0" borderId="14" xfId="0" applyFont="1" applyBorder="1"/>
    <xf numFmtId="0" fontId="4" fillId="9" borderId="15" xfId="0" applyFont="1" applyFill="1" applyBorder="1"/>
    <xf numFmtId="1" fontId="2" fillId="2" borderId="34" xfId="0" applyNumberFormat="1" applyFont="1" applyFill="1" applyBorder="1" applyAlignment="1" applyProtection="1">
      <alignment vertical="center" wrapText="1"/>
    </xf>
    <xf numFmtId="3" fontId="2" fillId="2" borderId="24" xfId="0" applyNumberFormat="1" applyFont="1" applyFill="1" applyBorder="1" applyAlignment="1" applyProtection="1">
      <alignment vertical="center" wrapText="1"/>
    </xf>
    <xf numFmtId="3" fontId="5" fillId="3" borderId="2" xfId="0" applyNumberFormat="1" applyFont="1" applyFill="1" applyBorder="1" applyAlignment="1" applyProtection="1"/>
    <xf numFmtId="3" fontId="2" fillId="10" borderId="22" xfId="0" applyNumberFormat="1" applyFont="1" applyFill="1" applyBorder="1" applyAlignment="1" applyProtection="1">
      <alignment horizontal="left" vertical="top" wrapText="1"/>
    </xf>
    <xf numFmtId="3" fontId="2" fillId="2" borderId="22" xfId="0" applyNumberFormat="1" applyFont="1" applyFill="1" applyBorder="1" applyAlignment="1" applyProtection="1">
      <alignment horizontal="left" vertical="top" wrapText="1"/>
    </xf>
    <xf numFmtId="1" fontId="2" fillId="2" borderId="18" xfId="0" applyNumberFormat="1" applyFont="1" applyFill="1" applyBorder="1" applyAlignment="1" applyProtection="1">
      <alignment horizontal="center" wrapText="1"/>
    </xf>
    <xf numFmtId="3" fontId="2" fillId="5" borderId="25" xfId="0" applyNumberFormat="1" applyFont="1" applyFill="1" applyBorder="1" applyAlignment="1" applyProtection="1">
      <alignment horizontal="left" vertical="top" wrapText="1"/>
    </xf>
    <xf numFmtId="3" fontId="5" fillId="3" borderId="3" xfId="0" applyNumberFormat="1" applyFont="1" applyFill="1" applyBorder="1" applyAlignment="1" applyProtection="1"/>
    <xf numFmtId="1" fontId="2" fillId="2" borderId="17" xfId="0" applyNumberFormat="1" applyFont="1" applyFill="1" applyBorder="1" applyAlignment="1" applyProtection="1">
      <alignment horizontal="center" wrapText="1"/>
    </xf>
    <xf numFmtId="3" fontId="1" fillId="3" borderId="7" xfId="0" applyNumberFormat="1" applyFont="1" applyFill="1" applyBorder="1" applyAlignment="1" applyProtection="1">
      <alignment horizontal="right" wrapText="1"/>
    </xf>
    <xf numFmtId="3" fontId="2" fillId="10" borderId="23" xfId="0" applyNumberFormat="1" applyFont="1" applyFill="1" applyBorder="1" applyAlignment="1" applyProtection="1">
      <alignment horizontal="left" vertical="top" wrapText="1"/>
    </xf>
    <xf numFmtId="3" fontId="2" fillId="2" borderId="9" xfId="0" applyNumberFormat="1" applyFont="1" applyFill="1" applyBorder="1" applyAlignment="1" applyProtection="1">
      <alignment horizontal="left" vertical="top" wrapText="1"/>
    </xf>
    <xf numFmtId="3" fontId="2" fillId="2" borderId="23" xfId="0" applyNumberFormat="1" applyFont="1" applyFill="1" applyBorder="1" applyAlignment="1" applyProtection="1">
      <alignment horizontal="left" vertical="top" wrapText="1"/>
    </xf>
    <xf numFmtId="3" fontId="2" fillId="10" borderId="24" xfId="0" applyNumberFormat="1" applyFont="1" applyFill="1" applyBorder="1" applyAlignment="1" applyProtection="1">
      <alignment horizontal="left" vertical="top" wrapText="1"/>
    </xf>
    <xf numFmtId="3" fontId="2" fillId="11" borderId="9" xfId="0" applyNumberFormat="1" applyFont="1" applyFill="1" applyBorder="1" applyAlignment="1" applyProtection="1">
      <alignment horizontal="left" vertical="top" wrapText="1"/>
    </xf>
    <xf numFmtId="3" fontId="2" fillId="12" borderId="23" xfId="0" applyNumberFormat="1" applyFont="1" applyFill="1" applyBorder="1" applyAlignment="1" applyProtection="1">
      <alignment horizontal="left" vertical="top" wrapText="1"/>
    </xf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3" fontId="4" fillId="12" borderId="6" xfId="0" applyNumberFormat="1" applyFont="1" applyFill="1" applyBorder="1"/>
    <xf numFmtId="3" fontId="4" fillId="12" borderId="20" xfId="0" applyNumberFormat="1" applyFont="1" applyFill="1" applyBorder="1"/>
    <xf numFmtId="3" fontId="4" fillId="12" borderId="8" xfId="0" applyNumberFormat="1" applyFont="1" applyFill="1" applyBorder="1"/>
    <xf numFmtId="3" fontId="6" fillId="2" borderId="10" xfId="0" applyNumberFormat="1" applyFont="1" applyFill="1" applyBorder="1" applyAlignment="1" applyProtection="1">
      <alignment vertical="center" wrapText="1"/>
    </xf>
    <xf numFmtId="3" fontId="6" fillId="2" borderId="24" xfId="0" applyNumberFormat="1" applyFont="1" applyFill="1" applyBorder="1" applyAlignment="1" applyProtection="1">
      <alignment vertical="center" wrapText="1"/>
    </xf>
    <xf numFmtId="0" fontId="7" fillId="0" borderId="0" xfId="0" applyFont="1"/>
    <xf numFmtId="1" fontId="6" fillId="2" borderId="16" xfId="0" applyNumberFormat="1" applyFont="1" applyFill="1" applyBorder="1" applyAlignment="1" applyProtection="1">
      <alignment vertical="center" wrapText="1"/>
    </xf>
    <xf numFmtId="1" fontId="6" fillId="2" borderId="34" xfId="0" applyNumberFormat="1" applyFont="1" applyFill="1" applyBorder="1" applyAlignment="1" applyProtection="1">
      <alignment vertical="center" wrapText="1"/>
    </xf>
    <xf numFmtId="1" fontId="6" fillId="2" borderId="12" xfId="0" applyNumberFormat="1" applyFont="1" applyFill="1" applyBorder="1" applyAlignment="1" applyProtection="1">
      <alignment horizontal="center" wrapText="1"/>
    </xf>
    <xf numFmtId="1" fontId="6" fillId="2" borderId="26" xfId="0" applyNumberFormat="1" applyFont="1" applyFill="1" applyBorder="1" applyAlignment="1" applyProtection="1">
      <alignment horizontal="center" wrapText="1"/>
    </xf>
    <xf numFmtId="1" fontId="6" fillId="9" borderId="12" xfId="0" applyNumberFormat="1" applyFont="1" applyFill="1" applyBorder="1" applyAlignment="1" applyProtection="1">
      <alignment horizontal="center" wrapText="1"/>
    </xf>
    <xf numFmtId="1" fontId="6" fillId="9" borderId="26" xfId="0" applyNumberFormat="1" applyFont="1" applyFill="1" applyBorder="1" applyAlignment="1" applyProtection="1">
      <alignment horizontal="center" wrapText="1"/>
    </xf>
    <xf numFmtId="1" fontId="7" fillId="0" borderId="0" xfId="0" applyNumberFormat="1" applyFont="1"/>
    <xf numFmtId="3" fontId="6" fillId="4" borderId="9" xfId="0" applyNumberFormat="1" applyFont="1" applyFill="1" applyBorder="1" applyAlignment="1" applyProtection="1">
      <alignment horizontal="left" vertical="top" wrapText="1"/>
    </xf>
    <xf numFmtId="3" fontId="9" fillId="3" borderId="1" xfId="0" applyNumberFormat="1" applyFont="1" applyFill="1" applyBorder="1" applyAlignment="1" applyProtection="1">
      <alignment horizontal="right" wrapText="1"/>
    </xf>
    <xf numFmtId="3" fontId="9" fillId="3" borderId="3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3" borderId="1" xfId="0" applyNumberFormat="1" applyFont="1" applyFill="1" applyBorder="1" applyAlignment="1" applyProtection="1"/>
    <xf numFmtId="3" fontId="7" fillId="3" borderId="3" xfId="0" applyNumberFormat="1" applyFont="1" applyFill="1" applyBorder="1" applyAlignment="1" applyProtection="1"/>
    <xf numFmtId="3" fontId="10" fillId="3" borderId="1" xfId="0" applyNumberFormat="1" applyFont="1" applyFill="1" applyBorder="1" applyAlignment="1" applyProtection="1"/>
    <xf numFmtId="3" fontId="7" fillId="9" borderId="1" xfId="0" applyNumberFormat="1" applyFont="1" applyFill="1" applyBorder="1"/>
    <xf numFmtId="3" fontId="7" fillId="9" borderId="3" xfId="0" applyNumberFormat="1" applyFont="1" applyFill="1" applyBorder="1"/>
    <xf numFmtId="3" fontId="6" fillId="4" borderId="22" xfId="0" applyNumberFormat="1" applyFont="1" applyFill="1" applyBorder="1" applyAlignment="1" applyProtection="1">
      <alignment horizontal="left" vertical="top" wrapText="1"/>
    </xf>
    <xf numFmtId="3" fontId="6" fillId="4" borderId="23" xfId="0" applyNumberFormat="1" applyFont="1" applyFill="1" applyBorder="1" applyAlignment="1" applyProtection="1">
      <alignment horizontal="left" vertical="top" wrapText="1"/>
    </xf>
    <xf numFmtId="3" fontId="6" fillId="6" borderId="9" xfId="0" applyNumberFormat="1" applyFont="1" applyFill="1" applyBorder="1" applyAlignment="1" applyProtection="1">
      <alignment horizontal="left" vertical="top" wrapText="1"/>
    </xf>
    <xf numFmtId="3" fontId="6" fillId="6" borderId="22" xfId="0" applyNumberFormat="1" applyFont="1" applyFill="1" applyBorder="1" applyAlignment="1" applyProtection="1">
      <alignment horizontal="left" vertical="top" wrapText="1"/>
    </xf>
    <xf numFmtId="3" fontId="6" fillId="6" borderId="23" xfId="0" applyNumberFormat="1" applyFont="1" applyFill="1" applyBorder="1" applyAlignment="1" applyProtection="1">
      <alignment horizontal="left" vertical="top" wrapText="1"/>
    </xf>
    <xf numFmtId="0" fontId="8" fillId="4" borderId="14" xfId="0" applyFont="1" applyFill="1" applyBorder="1"/>
    <xf numFmtId="3" fontId="6" fillId="4" borderId="24" xfId="0" applyNumberFormat="1" applyFont="1" applyFill="1" applyBorder="1" applyAlignment="1" applyProtection="1">
      <alignment horizontal="left" vertical="top" wrapText="1"/>
    </xf>
    <xf numFmtId="3" fontId="6" fillId="7" borderId="25" xfId="0" applyNumberFormat="1" applyFont="1" applyFill="1" applyBorder="1" applyAlignment="1" applyProtection="1">
      <alignment horizontal="left" vertical="top" wrapText="1"/>
    </xf>
    <xf numFmtId="3" fontId="6" fillId="7" borderId="22" xfId="0" applyNumberFormat="1" applyFont="1" applyFill="1" applyBorder="1" applyAlignment="1" applyProtection="1">
      <alignment horizontal="left" vertical="top" wrapText="1"/>
    </xf>
    <xf numFmtId="3" fontId="6" fillId="7" borderId="21" xfId="0" applyNumberFormat="1" applyFont="1" applyFill="1" applyBorder="1" applyAlignment="1" applyProtection="1">
      <alignment horizontal="left" vertical="top" wrapText="1"/>
    </xf>
    <xf numFmtId="3" fontId="6" fillId="7" borderId="9" xfId="0" applyNumberFormat="1" applyFont="1" applyFill="1" applyBorder="1" applyAlignment="1" applyProtection="1">
      <alignment horizontal="left" vertical="top" wrapText="1"/>
    </xf>
    <xf numFmtId="3" fontId="6" fillId="7" borderId="23" xfId="0" applyNumberFormat="1" applyFont="1" applyFill="1" applyBorder="1" applyAlignment="1" applyProtection="1">
      <alignment horizontal="left" vertical="top" wrapText="1"/>
    </xf>
    <xf numFmtId="3" fontId="6" fillId="5" borderId="9" xfId="0" applyNumberFormat="1" applyFont="1" applyFill="1" applyBorder="1" applyAlignment="1" applyProtection="1">
      <alignment horizontal="left" vertical="top" wrapText="1"/>
    </xf>
    <xf numFmtId="3" fontId="6" fillId="5" borderId="22" xfId="0" applyNumberFormat="1" applyFont="1" applyFill="1" applyBorder="1" applyAlignment="1" applyProtection="1">
      <alignment horizontal="left" vertical="top" wrapText="1"/>
    </xf>
    <xf numFmtId="3" fontId="6" fillId="5" borderId="23" xfId="0" applyNumberFormat="1" applyFont="1" applyFill="1" applyBorder="1" applyAlignment="1" applyProtection="1">
      <alignment horizontal="left" vertical="top" wrapText="1"/>
    </xf>
    <xf numFmtId="3" fontId="6" fillId="8" borderId="9" xfId="0" applyNumberFormat="1" applyFont="1" applyFill="1" applyBorder="1" applyAlignment="1" applyProtection="1">
      <alignment horizontal="left" vertical="top" wrapText="1"/>
    </xf>
    <xf numFmtId="3" fontId="6" fillId="8" borderId="22" xfId="0" applyNumberFormat="1" applyFont="1" applyFill="1" applyBorder="1" applyAlignment="1" applyProtection="1">
      <alignment horizontal="left" vertical="top" wrapText="1"/>
    </xf>
    <xf numFmtId="3" fontId="6" fillId="8" borderId="23" xfId="0" applyNumberFormat="1" applyFont="1" applyFill="1" applyBorder="1" applyAlignment="1" applyProtection="1">
      <alignment horizontal="left" vertical="top" wrapText="1"/>
    </xf>
    <xf numFmtId="0" fontId="7" fillId="0" borderId="14" xfId="0" applyFont="1" applyBorder="1"/>
    <xf numFmtId="3" fontId="6" fillId="2" borderId="25" xfId="0" applyNumberFormat="1" applyFont="1" applyFill="1" applyBorder="1" applyAlignment="1" applyProtection="1">
      <alignment horizontal="left" vertical="top" wrapText="1"/>
    </xf>
    <xf numFmtId="0" fontId="7" fillId="9" borderId="15" xfId="0" applyFont="1" applyFill="1" applyBorder="1"/>
    <xf numFmtId="3" fontId="6" fillId="9" borderId="23" xfId="0" applyNumberFormat="1" applyFont="1" applyFill="1" applyBorder="1" applyAlignment="1" applyProtection="1">
      <alignment horizontal="left" vertical="top" wrapText="1"/>
    </xf>
    <xf numFmtId="3" fontId="7" fillId="9" borderId="4" xfId="0" applyNumberFormat="1" applyFont="1" applyFill="1" applyBorder="1"/>
    <xf numFmtId="3" fontId="7" fillId="9" borderId="6" xfId="0" applyNumberFormat="1" applyFont="1" applyFill="1" applyBorder="1"/>
    <xf numFmtId="3" fontId="7" fillId="0" borderId="0" xfId="0" applyNumberFormat="1" applyFont="1"/>
    <xf numFmtId="0" fontId="6" fillId="2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>
      <alignment textRotation="90"/>
    </xf>
    <xf numFmtId="1" fontId="6" fillId="2" borderId="13" xfId="0" applyNumberFormat="1" applyFont="1" applyFill="1" applyBorder="1" applyAlignment="1" applyProtection="1">
      <alignment vertical="center" wrapText="1"/>
    </xf>
    <xf numFmtId="1" fontId="6" fillId="2" borderId="0" xfId="0" applyNumberFormat="1" applyFont="1" applyFill="1" applyBorder="1" applyAlignment="1" applyProtection="1">
      <alignment vertical="center" wrapText="1"/>
    </xf>
    <xf numFmtId="1" fontId="6" fillId="2" borderId="29" xfId="0" applyNumberFormat="1" applyFont="1" applyFill="1" applyBorder="1" applyAlignment="1" applyProtection="1">
      <alignment horizontal="center" wrapText="1"/>
    </xf>
    <xf numFmtId="1" fontId="8" fillId="9" borderId="29" xfId="0" applyNumberFormat="1" applyFont="1" applyFill="1" applyBorder="1"/>
    <xf numFmtId="3" fontId="8" fillId="9" borderId="26" xfId="0" applyNumberFormat="1" applyFont="1" applyFill="1" applyBorder="1"/>
    <xf numFmtId="3" fontId="6" fillId="4" borderId="13" xfId="0" applyNumberFormat="1" applyFont="1" applyFill="1" applyBorder="1" applyAlignment="1" applyProtection="1">
      <alignment horizontal="left" vertical="top" wrapText="1"/>
    </xf>
    <xf numFmtId="3" fontId="9" fillId="3" borderId="2" xfId="0" applyNumberFormat="1" applyFont="1" applyFill="1" applyBorder="1" applyAlignment="1" applyProtection="1">
      <alignment horizontal="right" wrapText="1"/>
    </xf>
    <xf numFmtId="3" fontId="7" fillId="9" borderId="2" xfId="0" applyNumberFormat="1" applyFont="1" applyFill="1" applyBorder="1"/>
    <xf numFmtId="3" fontId="6" fillId="4" borderId="14" xfId="0" applyNumberFormat="1" applyFont="1" applyFill="1" applyBorder="1" applyAlignment="1" applyProtection="1">
      <alignment horizontal="left" vertical="top" wrapText="1"/>
    </xf>
    <xf numFmtId="3" fontId="6" fillId="4" borderId="15" xfId="0" applyNumberFormat="1" applyFont="1" applyFill="1" applyBorder="1" applyAlignment="1" applyProtection="1">
      <alignment horizontal="left" vertical="top" wrapText="1"/>
    </xf>
    <xf numFmtId="3" fontId="6" fillId="6" borderId="13" xfId="0" applyNumberFormat="1" applyFont="1" applyFill="1" applyBorder="1" applyAlignment="1" applyProtection="1">
      <alignment horizontal="left" vertical="top" wrapText="1"/>
    </xf>
    <xf numFmtId="3" fontId="6" fillId="6" borderId="14" xfId="0" applyNumberFormat="1" applyFont="1" applyFill="1" applyBorder="1" applyAlignment="1" applyProtection="1">
      <alignment horizontal="left" vertical="top" wrapText="1"/>
    </xf>
    <xf numFmtId="3" fontId="6" fillId="6" borderId="15" xfId="0" applyNumberFormat="1" applyFont="1" applyFill="1" applyBorder="1" applyAlignment="1" applyProtection="1">
      <alignment horizontal="left" vertical="top" wrapText="1"/>
    </xf>
    <xf numFmtId="3" fontId="6" fillId="4" borderId="10" xfId="0" applyNumberFormat="1" applyFont="1" applyFill="1" applyBorder="1" applyAlignment="1" applyProtection="1">
      <alignment horizontal="left" vertical="top" wrapText="1"/>
    </xf>
    <xf numFmtId="3" fontId="6" fillId="7" borderId="13" xfId="0" applyNumberFormat="1" applyFont="1" applyFill="1" applyBorder="1" applyAlignment="1" applyProtection="1">
      <alignment horizontal="left" vertical="top" wrapText="1"/>
    </xf>
    <xf numFmtId="3" fontId="6" fillId="7" borderId="14" xfId="0" applyNumberFormat="1" applyFont="1" applyFill="1" applyBorder="1" applyAlignment="1" applyProtection="1">
      <alignment horizontal="left" vertical="top" wrapText="1"/>
    </xf>
    <xf numFmtId="3" fontId="6" fillId="7" borderId="15" xfId="0" applyNumberFormat="1" applyFont="1" applyFill="1" applyBorder="1" applyAlignment="1" applyProtection="1">
      <alignment horizontal="left" vertical="top" wrapText="1"/>
    </xf>
    <xf numFmtId="3" fontId="6" fillId="5" borderId="13" xfId="0" applyNumberFormat="1" applyFont="1" applyFill="1" applyBorder="1" applyAlignment="1" applyProtection="1">
      <alignment horizontal="left" vertical="top" wrapText="1"/>
    </xf>
    <xf numFmtId="3" fontId="6" fillId="5" borderId="14" xfId="0" applyNumberFormat="1" applyFont="1" applyFill="1" applyBorder="1" applyAlignment="1" applyProtection="1">
      <alignment horizontal="left" vertical="top" wrapText="1"/>
    </xf>
    <xf numFmtId="3" fontId="6" fillId="5" borderId="15" xfId="0" applyNumberFormat="1" applyFont="1" applyFill="1" applyBorder="1" applyAlignment="1" applyProtection="1">
      <alignment horizontal="left" vertical="top" wrapText="1"/>
    </xf>
    <xf numFmtId="3" fontId="6" fillId="8" borderId="13" xfId="0" applyNumberFormat="1" applyFont="1" applyFill="1" applyBorder="1" applyAlignment="1" applyProtection="1">
      <alignment horizontal="left" vertical="top" wrapText="1"/>
    </xf>
    <xf numFmtId="3" fontId="6" fillId="8" borderId="14" xfId="0" applyNumberFormat="1" applyFont="1" applyFill="1" applyBorder="1" applyAlignment="1" applyProtection="1">
      <alignment horizontal="left" vertical="top" wrapText="1"/>
    </xf>
    <xf numFmtId="3" fontId="6" fillId="8" borderId="15" xfId="0" applyNumberFormat="1" applyFont="1" applyFill="1" applyBorder="1" applyAlignment="1" applyProtection="1">
      <alignment horizontal="left" vertical="top" wrapText="1"/>
    </xf>
    <xf numFmtId="3" fontId="6" fillId="2" borderId="19" xfId="0" applyNumberFormat="1" applyFont="1" applyFill="1" applyBorder="1" applyAlignment="1" applyProtection="1">
      <alignment horizontal="left" vertical="top" wrapText="1"/>
    </xf>
    <xf numFmtId="3" fontId="6" fillId="9" borderId="33" xfId="0" applyNumberFormat="1" applyFont="1" applyFill="1" applyBorder="1" applyAlignment="1" applyProtection="1">
      <alignment horizontal="left" vertical="top" wrapText="1"/>
    </xf>
    <xf numFmtId="3" fontId="7" fillId="9" borderId="5" xfId="0" applyNumberFormat="1" applyFont="1" applyFill="1" applyBorder="1"/>
    <xf numFmtId="1" fontId="6" fillId="2" borderId="18" xfId="0" applyNumberFormat="1" applyFont="1" applyFill="1" applyBorder="1" applyAlignment="1" applyProtection="1">
      <alignment horizontal="center" wrapText="1"/>
    </xf>
    <xf numFmtId="1" fontId="6" fillId="2" borderId="17" xfId="0" applyNumberFormat="1" applyFont="1" applyFill="1" applyBorder="1" applyAlignment="1" applyProtection="1">
      <alignment horizontal="center" wrapText="1"/>
    </xf>
    <xf numFmtId="3" fontId="10" fillId="3" borderId="3" xfId="0" applyNumberFormat="1" applyFont="1" applyFill="1" applyBorder="1" applyAlignment="1" applyProtection="1"/>
    <xf numFmtId="3" fontId="9" fillId="3" borderId="11" xfId="0" applyNumberFormat="1" applyFont="1" applyFill="1" applyBorder="1" applyAlignment="1" applyProtection="1">
      <alignment horizontal="right" wrapText="1"/>
    </xf>
    <xf numFmtId="3" fontId="9" fillId="3" borderId="7" xfId="0" applyNumberFormat="1" applyFont="1" applyFill="1" applyBorder="1" applyAlignment="1" applyProtection="1">
      <alignment horizontal="right" wrapText="1"/>
    </xf>
    <xf numFmtId="3" fontId="9" fillId="9" borderId="6" xfId="0" applyNumberFormat="1" applyFont="1" applyFill="1" applyBorder="1" applyAlignment="1" applyProtection="1">
      <alignment horizontal="right" wrapText="1"/>
    </xf>
    <xf numFmtId="3" fontId="10" fillId="9" borderId="6" xfId="0" applyNumberFormat="1" applyFont="1" applyFill="1" applyBorder="1" applyAlignment="1" applyProtection="1"/>
    <xf numFmtId="3" fontId="7" fillId="9" borderId="6" xfId="0" applyNumberFormat="1" applyFont="1" applyFill="1" applyBorder="1" applyAlignment="1" applyProtection="1"/>
    <xf numFmtId="3" fontId="7" fillId="9" borderId="20" xfId="0" applyNumberFormat="1" applyFont="1" applyFill="1" applyBorder="1"/>
    <xf numFmtId="3" fontId="9" fillId="9" borderId="8" xfId="0" applyNumberFormat="1" applyFont="1" applyFill="1" applyBorder="1" applyAlignment="1" applyProtection="1">
      <alignment horizontal="right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8" borderId="14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3" fontId="2" fillId="2" borderId="27" xfId="0" applyNumberFormat="1" applyFont="1" applyFill="1" applyBorder="1" applyAlignment="1" applyProtection="1">
      <alignment horizontal="center" vertical="center" textRotation="90" wrapText="1"/>
    </xf>
    <xf numFmtId="3" fontId="2" fillId="2" borderId="35" xfId="0" applyNumberFormat="1" applyFont="1" applyFill="1" applyBorder="1" applyAlignment="1" applyProtection="1">
      <alignment horizontal="center" vertical="center" textRotation="90" wrapText="1"/>
    </xf>
    <xf numFmtId="3" fontId="2" fillId="2" borderId="28" xfId="0" applyNumberFormat="1" applyFont="1" applyFill="1" applyBorder="1" applyAlignment="1" applyProtection="1">
      <alignment horizontal="center" vertical="center" textRotation="90" wrapText="1"/>
    </xf>
    <xf numFmtId="3" fontId="2" fillId="2" borderId="32" xfId="0" applyNumberFormat="1" applyFont="1" applyFill="1" applyBorder="1" applyAlignment="1" applyProtection="1">
      <alignment horizontal="center" vertical="center" textRotation="90" wrapText="1"/>
    </xf>
    <xf numFmtId="3" fontId="2" fillId="2" borderId="30" xfId="0" applyNumberFormat="1" applyFont="1" applyFill="1" applyBorder="1" applyAlignment="1" applyProtection="1">
      <alignment horizontal="center" vertical="center" textRotation="90" wrapText="1"/>
    </xf>
    <xf numFmtId="3" fontId="6" fillId="2" borderId="24" xfId="0" applyNumberFormat="1" applyFont="1" applyFill="1" applyBorder="1" applyAlignment="1" applyProtection="1">
      <alignment horizontal="center" textRotation="90" wrapText="1"/>
    </xf>
    <xf numFmtId="3" fontId="6" fillId="2" borderId="31" xfId="0" applyNumberFormat="1" applyFont="1" applyFill="1" applyBorder="1" applyAlignment="1" applyProtection="1">
      <alignment horizontal="center" textRotation="90" wrapText="1"/>
    </xf>
    <xf numFmtId="0" fontId="8" fillId="8" borderId="14" xfId="0" applyFont="1" applyFill="1" applyBorder="1" applyAlignment="1">
      <alignment horizontal="center" vertical="center" textRotation="90" wrapText="1"/>
    </xf>
    <xf numFmtId="3" fontId="6" fillId="2" borderId="30" xfId="0" applyNumberFormat="1" applyFont="1" applyFill="1" applyBorder="1" applyAlignment="1" applyProtection="1">
      <alignment horizontal="center" textRotation="90" wrapText="1"/>
    </xf>
    <xf numFmtId="3" fontId="6" fillId="2" borderId="32" xfId="0" applyNumberFormat="1" applyFont="1" applyFill="1" applyBorder="1" applyAlignment="1" applyProtection="1">
      <alignment horizont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9" borderId="30" xfId="0" applyFont="1" applyFill="1" applyBorder="1" applyAlignment="1">
      <alignment horizontal="center" textRotation="90"/>
    </xf>
    <xf numFmtId="0" fontId="8" fillId="9" borderId="31" xfId="0" applyFont="1" applyFill="1" applyBorder="1" applyAlignment="1">
      <alignment horizontal="center" textRotation="90"/>
    </xf>
    <xf numFmtId="3" fontId="6" fillId="2" borderId="27" xfId="0" applyNumberFormat="1" applyFont="1" applyFill="1" applyBorder="1" applyAlignment="1" applyProtection="1">
      <alignment horizontal="center" vertical="center" textRotation="90" wrapText="1"/>
    </xf>
    <xf numFmtId="3" fontId="6" fillId="2" borderId="28" xfId="0" applyNumberFormat="1" applyFont="1" applyFill="1" applyBorder="1" applyAlignment="1" applyProtection="1">
      <alignment horizontal="center" vertical="center" textRotation="90" wrapText="1"/>
    </xf>
    <xf numFmtId="3" fontId="6" fillId="9" borderId="27" xfId="0" applyNumberFormat="1" applyFont="1" applyFill="1" applyBorder="1" applyAlignment="1" applyProtection="1">
      <alignment horizontal="center" vertical="center" textRotation="90" wrapText="1"/>
    </xf>
    <xf numFmtId="3" fontId="6" fillId="9" borderId="28" xfId="0" applyNumberFormat="1" applyFont="1" applyFill="1" applyBorder="1" applyAlignment="1" applyProtection="1">
      <alignment horizontal="center" vertical="center" textRotation="90" wrapText="1"/>
    </xf>
    <xf numFmtId="3" fontId="6" fillId="2" borderId="32" xfId="0" applyNumberFormat="1" applyFont="1" applyFill="1" applyBorder="1" applyAlignment="1" applyProtection="1">
      <alignment horizontal="center" vertical="center" textRotation="90" wrapText="1"/>
    </xf>
    <xf numFmtId="3" fontId="6" fillId="2" borderId="30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BDAD81"/>
      <color rgb="FFCCECFF"/>
      <color rgb="FFFFCCCC"/>
      <color rgb="FFFFCC66"/>
      <color rgb="FFBB884A"/>
      <color rgb="FFBB886C"/>
      <color rgb="FFAE9D61"/>
      <color rgb="FFFF9933"/>
      <color rgb="FFB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0F8FS81K\G&#230;ldende%20-%20Antal%20samtaler%20%20for%20samtlige%20A-kasser%20p&#229;%20jobcentre%2020-1-201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 samtaler i 2015"/>
      <sheetName val="Alle - Kommunefieltrering"/>
      <sheetName val="Alle - akassefieltrering"/>
      <sheetName val="2015 samtaler pr. måned"/>
      <sheetName val=" Alle med sammenregning"/>
      <sheetName val="Kristelig"/>
      <sheetName val="HK"/>
      <sheetName val="ASE"/>
      <sheetName val="Journalistik Kommunikation og S"/>
      <sheetName val="Socialpædagogernes"/>
      <sheetName val="3F"/>
      <sheetName val="FOA"/>
      <sheetName val="DLF-A"/>
      <sheetName val="Det Faglige Hus"/>
      <sheetName val="Metalarbejdernes"/>
      <sheetName val="Nærings- og Nydelsesmiddelarbej"/>
      <sheetName val="El-Fagets"/>
      <sheetName val="Byggefagenes"/>
      <sheetName val="Min A-kasse"/>
      <sheetName val="Funktionærernes og Servicefagen"/>
      <sheetName val="Ledernes"/>
      <sheetName val="Teknikernes"/>
      <sheetName val="Danske Sundhedsorganisationers"/>
      <sheetName val="BUPL-A"/>
      <sheetName val="Business Danmarks"/>
      <sheetName val="FL"/>
      <sheetName val="AAK"/>
      <sheetName val="Magistrenes"/>
      <sheetName val="FTF-A"/>
      <sheetName val="DANA"/>
      <sheetName val="CA"/>
      <sheetName val="Bornholm"/>
      <sheetName val="Esbje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D6">
            <v>496</v>
          </cell>
        </row>
        <row r="7">
          <cell r="D7">
            <v>35</v>
          </cell>
        </row>
        <row r="8">
          <cell r="D8">
            <v>18</v>
          </cell>
        </row>
        <row r="9">
          <cell r="D9">
            <v>108</v>
          </cell>
        </row>
        <row r="10">
          <cell r="D10">
            <v>76</v>
          </cell>
        </row>
        <row r="11">
          <cell r="D11">
            <v>12</v>
          </cell>
        </row>
        <row r="12">
          <cell r="D12">
            <v>25</v>
          </cell>
        </row>
        <row r="13">
          <cell r="D13">
            <v>20</v>
          </cell>
        </row>
        <row r="14">
          <cell r="D14">
            <v>44</v>
          </cell>
        </row>
        <row r="15">
          <cell r="D15">
            <v>25</v>
          </cell>
        </row>
        <row r="16">
          <cell r="D16">
            <v>93</v>
          </cell>
        </row>
        <row r="17">
          <cell r="D17">
            <v>40</v>
          </cell>
        </row>
        <row r="18">
          <cell r="D18">
            <v>17</v>
          </cell>
        </row>
        <row r="19">
          <cell r="D19">
            <v>37</v>
          </cell>
        </row>
        <row r="20">
          <cell r="D20">
            <v>39</v>
          </cell>
        </row>
        <row r="21">
          <cell r="D21">
            <v>22</v>
          </cell>
        </row>
        <row r="22">
          <cell r="D22">
            <v>37</v>
          </cell>
        </row>
        <row r="23">
          <cell r="D23">
            <v>43</v>
          </cell>
        </row>
        <row r="24">
          <cell r="D24">
            <v>44</v>
          </cell>
        </row>
        <row r="25">
          <cell r="D25">
            <v>13</v>
          </cell>
        </row>
        <row r="26">
          <cell r="D26">
            <v>56</v>
          </cell>
        </row>
        <row r="27">
          <cell r="D27">
            <v>27</v>
          </cell>
        </row>
        <row r="28">
          <cell r="D28">
            <v>24</v>
          </cell>
        </row>
        <row r="29">
          <cell r="D29">
            <v>30</v>
          </cell>
        </row>
        <row r="30">
          <cell r="D30">
            <v>29</v>
          </cell>
        </row>
        <row r="31">
          <cell r="D31">
            <v>16</v>
          </cell>
        </row>
        <row r="32">
          <cell r="D32">
            <v>113</v>
          </cell>
        </row>
        <row r="33">
          <cell r="D33">
            <v>7</v>
          </cell>
        </row>
        <row r="34">
          <cell r="D34">
            <v>28</v>
          </cell>
        </row>
        <row r="35">
          <cell r="D35">
            <v>8</v>
          </cell>
        </row>
        <row r="36">
          <cell r="D36">
            <v>27</v>
          </cell>
        </row>
        <row r="37">
          <cell r="D37">
            <v>12</v>
          </cell>
        </row>
        <row r="38">
          <cell r="D38">
            <v>5</v>
          </cell>
        </row>
        <row r="39">
          <cell r="D39">
            <v>15</v>
          </cell>
        </row>
        <row r="40">
          <cell r="D40">
            <v>29</v>
          </cell>
        </row>
        <row r="41">
          <cell r="D41">
            <v>10</v>
          </cell>
        </row>
        <row r="42">
          <cell r="D42">
            <v>13</v>
          </cell>
        </row>
        <row r="43">
          <cell r="D43">
            <v>20</v>
          </cell>
        </row>
        <row r="44">
          <cell r="D44">
            <v>3</v>
          </cell>
        </row>
        <row r="45">
          <cell r="D45">
            <v>31</v>
          </cell>
        </row>
        <row r="46">
          <cell r="D46">
            <v>15</v>
          </cell>
        </row>
        <row r="47">
          <cell r="D47">
            <v>13</v>
          </cell>
        </row>
        <row r="48">
          <cell r="D48">
            <v>15</v>
          </cell>
        </row>
        <row r="49">
          <cell r="D49">
            <v>19</v>
          </cell>
        </row>
        <row r="50">
          <cell r="D50">
            <v>19</v>
          </cell>
        </row>
        <row r="51">
          <cell r="D51">
            <v>26</v>
          </cell>
        </row>
        <row r="52">
          <cell r="D52">
            <v>7</v>
          </cell>
        </row>
        <row r="53">
          <cell r="D53">
            <v>14</v>
          </cell>
        </row>
        <row r="54">
          <cell r="D54">
            <v>453</v>
          </cell>
        </row>
        <row r="55">
          <cell r="D55">
            <v>28</v>
          </cell>
        </row>
        <row r="56">
          <cell r="D56">
            <v>6</v>
          </cell>
        </row>
        <row r="57">
          <cell r="D57">
            <v>4</v>
          </cell>
        </row>
        <row r="58">
          <cell r="D58">
            <v>5</v>
          </cell>
        </row>
        <row r="59">
          <cell r="D59">
            <v>19</v>
          </cell>
        </row>
        <row r="60">
          <cell r="D60">
            <v>5</v>
          </cell>
        </row>
        <row r="61">
          <cell r="D61">
            <v>19</v>
          </cell>
        </row>
        <row r="62">
          <cell r="D62">
            <v>5</v>
          </cell>
        </row>
        <row r="63">
          <cell r="D63">
            <v>41</v>
          </cell>
        </row>
        <row r="64">
          <cell r="D64">
            <v>7</v>
          </cell>
        </row>
        <row r="65">
          <cell r="D65">
            <v>10</v>
          </cell>
        </row>
        <row r="66">
          <cell r="D66">
            <v>14</v>
          </cell>
        </row>
        <row r="67">
          <cell r="D67">
            <v>17</v>
          </cell>
        </row>
        <row r="68">
          <cell r="D68">
            <v>38</v>
          </cell>
        </row>
        <row r="69">
          <cell r="D69">
            <v>49</v>
          </cell>
        </row>
        <row r="70">
          <cell r="D70">
            <v>44</v>
          </cell>
        </row>
        <row r="71">
          <cell r="D71">
            <v>22</v>
          </cell>
        </row>
        <row r="72">
          <cell r="D72">
            <v>12</v>
          </cell>
        </row>
        <row r="73">
          <cell r="D73">
            <v>5</v>
          </cell>
        </row>
        <row r="74">
          <cell r="D74">
            <v>3</v>
          </cell>
        </row>
        <row r="75">
          <cell r="D75">
            <v>26</v>
          </cell>
        </row>
        <row r="76">
          <cell r="D76">
            <v>13</v>
          </cell>
        </row>
        <row r="77">
          <cell r="D77">
            <v>49</v>
          </cell>
        </row>
        <row r="78">
          <cell r="D78">
            <v>27</v>
          </cell>
        </row>
        <row r="79">
          <cell r="D79">
            <v>56</v>
          </cell>
        </row>
        <row r="80">
          <cell r="D80">
            <v>49</v>
          </cell>
        </row>
        <row r="81">
          <cell r="D81">
            <v>10</v>
          </cell>
        </row>
        <row r="82">
          <cell r="D82">
            <v>73</v>
          </cell>
        </row>
        <row r="84">
          <cell r="D84">
            <v>6</v>
          </cell>
        </row>
        <row r="85">
          <cell r="D85">
            <v>14</v>
          </cell>
        </row>
        <row r="86">
          <cell r="D86">
            <v>14</v>
          </cell>
        </row>
        <row r="87">
          <cell r="D87">
            <v>8</v>
          </cell>
        </row>
        <row r="88">
          <cell r="D88">
            <v>44</v>
          </cell>
        </row>
        <row r="89">
          <cell r="D89">
            <v>1</v>
          </cell>
        </row>
        <row r="90">
          <cell r="D90">
            <v>6</v>
          </cell>
        </row>
        <row r="91">
          <cell r="D91">
            <v>17</v>
          </cell>
        </row>
        <row r="92">
          <cell r="D92">
            <v>14</v>
          </cell>
        </row>
        <row r="93">
          <cell r="D93">
            <v>10</v>
          </cell>
        </row>
        <row r="94">
          <cell r="D94">
            <v>10</v>
          </cell>
        </row>
        <row r="95">
          <cell r="D95">
            <v>16</v>
          </cell>
        </row>
        <row r="96">
          <cell r="D96">
            <v>15</v>
          </cell>
        </row>
        <row r="97">
          <cell r="D97">
            <v>480</v>
          </cell>
        </row>
        <row r="98">
          <cell r="D98">
            <v>21</v>
          </cell>
        </row>
        <row r="99">
          <cell r="D99">
            <v>6</v>
          </cell>
        </row>
      </sheetData>
      <sheetData sheetId="28" refreshError="1">
        <row r="6">
          <cell r="C6">
            <v>265</v>
          </cell>
          <cell r="D6">
            <v>369</v>
          </cell>
        </row>
        <row r="7">
          <cell r="C7">
            <v>66</v>
          </cell>
          <cell r="D7">
            <v>93</v>
          </cell>
        </row>
        <row r="8">
          <cell r="C8">
            <v>39</v>
          </cell>
          <cell r="D8">
            <v>52</v>
          </cell>
        </row>
        <row r="9">
          <cell r="C9">
            <v>131</v>
          </cell>
          <cell r="D9">
            <v>174</v>
          </cell>
        </row>
        <row r="10">
          <cell r="C10">
            <v>108</v>
          </cell>
          <cell r="D10">
            <v>151</v>
          </cell>
        </row>
        <row r="11">
          <cell r="C11">
            <v>32</v>
          </cell>
          <cell r="D11">
            <v>46</v>
          </cell>
        </row>
        <row r="12">
          <cell r="C12">
            <v>35</v>
          </cell>
          <cell r="D12">
            <v>48</v>
          </cell>
        </row>
        <row r="13">
          <cell r="C13">
            <v>43</v>
          </cell>
          <cell r="D13">
            <v>56</v>
          </cell>
        </row>
        <row r="14">
          <cell r="C14">
            <v>75</v>
          </cell>
          <cell r="D14">
            <v>99</v>
          </cell>
        </row>
        <row r="15">
          <cell r="C15">
            <v>66</v>
          </cell>
          <cell r="D15">
            <v>87</v>
          </cell>
        </row>
        <row r="16">
          <cell r="C16">
            <v>55</v>
          </cell>
          <cell r="D16">
            <v>76</v>
          </cell>
        </row>
        <row r="17">
          <cell r="C17">
            <v>57</v>
          </cell>
          <cell r="D17">
            <v>79</v>
          </cell>
        </row>
        <row r="18">
          <cell r="C18">
            <v>50</v>
          </cell>
          <cell r="D18">
            <v>68</v>
          </cell>
        </row>
        <row r="19">
          <cell r="C19">
            <v>103</v>
          </cell>
          <cell r="D19">
            <v>140</v>
          </cell>
        </row>
        <row r="20">
          <cell r="C20">
            <v>46</v>
          </cell>
          <cell r="D20">
            <v>64</v>
          </cell>
        </row>
        <row r="21">
          <cell r="C21">
            <v>27</v>
          </cell>
          <cell r="D21">
            <v>36</v>
          </cell>
        </row>
        <row r="22">
          <cell r="C22">
            <v>49</v>
          </cell>
          <cell r="D22">
            <v>63</v>
          </cell>
        </row>
        <row r="23">
          <cell r="C23">
            <v>77</v>
          </cell>
          <cell r="D23">
            <v>101</v>
          </cell>
        </row>
        <row r="24">
          <cell r="C24">
            <v>64</v>
          </cell>
          <cell r="D24">
            <v>85</v>
          </cell>
        </row>
        <row r="25">
          <cell r="C25">
            <v>20</v>
          </cell>
          <cell r="D25">
            <v>26</v>
          </cell>
        </row>
        <row r="26">
          <cell r="C26">
            <v>71</v>
          </cell>
          <cell r="D26">
            <v>91</v>
          </cell>
        </row>
        <row r="27">
          <cell r="C27">
            <v>54</v>
          </cell>
          <cell r="D27">
            <v>74</v>
          </cell>
        </row>
        <row r="28">
          <cell r="C28">
            <v>56</v>
          </cell>
          <cell r="D28">
            <v>77</v>
          </cell>
        </row>
        <row r="29">
          <cell r="C29">
            <v>71</v>
          </cell>
          <cell r="D29">
            <v>98</v>
          </cell>
        </row>
        <row r="30">
          <cell r="C30">
            <v>75</v>
          </cell>
          <cell r="D30">
            <v>101</v>
          </cell>
        </row>
        <row r="31">
          <cell r="C31">
            <v>30</v>
          </cell>
          <cell r="D31">
            <v>45</v>
          </cell>
        </row>
        <row r="32">
          <cell r="C32">
            <v>109</v>
          </cell>
          <cell r="D32">
            <v>145</v>
          </cell>
        </row>
        <row r="33">
          <cell r="C33">
            <v>34</v>
          </cell>
          <cell r="D33">
            <v>44</v>
          </cell>
        </row>
        <row r="34">
          <cell r="C34">
            <v>34</v>
          </cell>
          <cell r="D34">
            <v>46</v>
          </cell>
        </row>
        <row r="35">
          <cell r="C35">
            <v>36</v>
          </cell>
          <cell r="D35">
            <v>44</v>
          </cell>
        </row>
        <row r="36">
          <cell r="C36">
            <v>90</v>
          </cell>
          <cell r="D36">
            <v>126</v>
          </cell>
        </row>
        <row r="37">
          <cell r="C37">
            <v>37</v>
          </cell>
          <cell r="D37">
            <v>50</v>
          </cell>
        </row>
        <row r="38">
          <cell r="C38">
            <v>38</v>
          </cell>
          <cell r="D38">
            <v>52</v>
          </cell>
        </row>
        <row r="39">
          <cell r="C39">
            <v>46</v>
          </cell>
          <cell r="D39">
            <v>62</v>
          </cell>
        </row>
        <row r="40">
          <cell r="C40">
            <v>86</v>
          </cell>
          <cell r="D40">
            <v>121</v>
          </cell>
        </row>
        <row r="41">
          <cell r="C41">
            <v>23</v>
          </cell>
          <cell r="D41">
            <v>30</v>
          </cell>
        </row>
        <row r="42">
          <cell r="C42">
            <v>35</v>
          </cell>
          <cell r="D42">
            <v>47</v>
          </cell>
        </row>
        <row r="43">
          <cell r="C43">
            <v>31</v>
          </cell>
          <cell r="D43">
            <v>45</v>
          </cell>
        </row>
        <row r="44">
          <cell r="C44">
            <v>41</v>
          </cell>
          <cell r="D44">
            <v>56</v>
          </cell>
        </row>
        <row r="45">
          <cell r="C45">
            <v>90</v>
          </cell>
          <cell r="D45">
            <v>123</v>
          </cell>
        </row>
        <row r="46">
          <cell r="C46">
            <v>62</v>
          </cell>
          <cell r="D46">
            <v>87</v>
          </cell>
        </row>
        <row r="47">
          <cell r="C47">
            <v>45</v>
          </cell>
          <cell r="D47">
            <v>61</v>
          </cell>
        </row>
        <row r="48">
          <cell r="C48">
            <v>48</v>
          </cell>
          <cell r="D48">
            <v>61</v>
          </cell>
        </row>
        <row r="49">
          <cell r="C49">
            <v>43</v>
          </cell>
          <cell r="D49">
            <v>56</v>
          </cell>
        </row>
        <row r="50">
          <cell r="C50">
            <v>45</v>
          </cell>
          <cell r="D50">
            <v>61</v>
          </cell>
        </row>
        <row r="51">
          <cell r="C51">
            <v>82</v>
          </cell>
          <cell r="D51">
            <v>108</v>
          </cell>
        </row>
        <row r="52">
          <cell r="C52">
            <v>30</v>
          </cell>
          <cell r="D52">
            <v>40</v>
          </cell>
        </row>
        <row r="53">
          <cell r="C53">
            <v>59</v>
          </cell>
          <cell r="D53">
            <v>76</v>
          </cell>
        </row>
        <row r="54">
          <cell r="C54">
            <v>401</v>
          </cell>
          <cell r="D54">
            <v>550</v>
          </cell>
        </row>
        <row r="55">
          <cell r="C55">
            <v>89</v>
          </cell>
          <cell r="D55">
            <v>118</v>
          </cell>
        </row>
        <row r="56">
          <cell r="C56">
            <v>34</v>
          </cell>
          <cell r="D56">
            <v>44</v>
          </cell>
        </row>
        <row r="57">
          <cell r="C57">
            <v>13</v>
          </cell>
          <cell r="D57">
            <v>16</v>
          </cell>
        </row>
        <row r="58">
          <cell r="C58">
            <v>9</v>
          </cell>
          <cell r="D58">
            <v>12</v>
          </cell>
        </row>
        <row r="59">
          <cell r="C59">
            <v>54</v>
          </cell>
          <cell r="D59">
            <v>76</v>
          </cell>
        </row>
        <row r="60">
          <cell r="C60">
            <v>13</v>
          </cell>
          <cell r="D60">
            <v>18</v>
          </cell>
        </row>
        <row r="61">
          <cell r="C61">
            <v>61</v>
          </cell>
          <cell r="D61">
            <v>85</v>
          </cell>
        </row>
        <row r="62">
          <cell r="C62">
            <v>35</v>
          </cell>
          <cell r="D62">
            <v>47</v>
          </cell>
        </row>
        <row r="63">
          <cell r="C63">
            <v>119</v>
          </cell>
          <cell r="D63">
            <v>170</v>
          </cell>
        </row>
        <row r="64">
          <cell r="C64">
            <v>37</v>
          </cell>
          <cell r="D64">
            <v>52</v>
          </cell>
        </row>
        <row r="65">
          <cell r="C65">
            <v>45</v>
          </cell>
          <cell r="D65">
            <v>64</v>
          </cell>
        </row>
        <row r="66">
          <cell r="C66">
            <v>67</v>
          </cell>
          <cell r="D66">
            <v>92</v>
          </cell>
        </row>
        <row r="67">
          <cell r="C67">
            <v>44</v>
          </cell>
          <cell r="D67">
            <v>61</v>
          </cell>
        </row>
        <row r="68">
          <cell r="C68">
            <v>86</v>
          </cell>
          <cell r="D68">
            <v>120</v>
          </cell>
        </row>
        <row r="69">
          <cell r="C69">
            <v>119</v>
          </cell>
          <cell r="D69">
            <v>160</v>
          </cell>
        </row>
        <row r="70">
          <cell r="C70">
            <v>167</v>
          </cell>
          <cell r="D70">
            <v>229</v>
          </cell>
        </row>
        <row r="71">
          <cell r="C71">
            <v>93</v>
          </cell>
          <cell r="D71">
            <v>129</v>
          </cell>
        </row>
        <row r="72">
          <cell r="C72">
            <v>71</v>
          </cell>
          <cell r="D72">
            <v>100</v>
          </cell>
        </row>
        <row r="73">
          <cell r="C73">
            <v>17</v>
          </cell>
          <cell r="D73">
            <v>21</v>
          </cell>
        </row>
        <row r="74">
          <cell r="C74">
            <v>27</v>
          </cell>
          <cell r="D74">
            <v>37</v>
          </cell>
        </row>
        <row r="75">
          <cell r="C75">
            <v>66</v>
          </cell>
          <cell r="D75">
            <v>87</v>
          </cell>
        </row>
        <row r="76">
          <cell r="C76">
            <v>44</v>
          </cell>
          <cell r="D76">
            <v>60</v>
          </cell>
        </row>
        <row r="77">
          <cell r="C77">
            <v>55</v>
          </cell>
          <cell r="D77">
            <v>73</v>
          </cell>
        </row>
        <row r="78">
          <cell r="C78">
            <v>37</v>
          </cell>
          <cell r="D78">
            <v>51</v>
          </cell>
        </row>
        <row r="79">
          <cell r="C79">
            <v>111</v>
          </cell>
          <cell r="D79">
            <v>154</v>
          </cell>
        </row>
        <row r="80">
          <cell r="C80">
            <v>136</v>
          </cell>
          <cell r="D80">
            <v>186</v>
          </cell>
        </row>
        <row r="81">
          <cell r="C81">
            <v>5</v>
          </cell>
          <cell r="D81">
            <v>6</v>
          </cell>
        </row>
        <row r="82">
          <cell r="C82">
            <v>78</v>
          </cell>
          <cell r="D82">
            <v>112</v>
          </cell>
        </row>
        <row r="83">
          <cell r="C83">
            <v>786</v>
          </cell>
        </row>
        <row r="84">
          <cell r="C84">
            <v>43</v>
          </cell>
          <cell r="D84">
            <v>60</v>
          </cell>
        </row>
        <row r="85">
          <cell r="C85">
            <v>38</v>
          </cell>
          <cell r="D85">
            <v>53</v>
          </cell>
        </row>
        <row r="86">
          <cell r="C86">
            <v>35</v>
          </cell>
          <cell r="D86">
            <v>49</v>
          </cell>
        </row>
        <row r="87">
          <cell r="C87">
            <v>55</v>
          </cell>
          <cell r="D87">
            <v>72</v>
          </cell>
        </row>
        <row r="88">
          <cell r="C88">
            <v>109</v>
          </cell>
          <cell r="D88">
            <v>148</v>
          </cell>
        </row>
        <row r="89">
          <cell r="C89">
            <v>20</v>
          </cell>
          <cell r="D89">
            <v>27</v>
          </cell>
        </row>
        <row r="90">
          <cell r="C90">
            <v>51</v>
          </cell>
          <cell r="D90">
            <v>72</v>
          </cell>
        </row>
        <row r="91">
          <cell r="C91">
            <v>40</v>
          </cell>
          <cell r="D91">
            <v>55</v>
          </cell>
        </row>
        <row r="92">
          <cell r="C92">
            <v>52</v>
          </cell>
          <cell r="D92">
            <v>71</v>
          </cell>
        </row>
        <row r="93">
          <cell r="C93">
            <v>42</v>
          </cell>
          <cell r="D93">
            <v>56</v>
          </cell>
        </row>
        <row r="94">
          <cell r="C94">
            <v>24</v>
          </cell>
          <cell r="D94">
            <v>35</v>
          </cell>
        </row>
        <row r="95">
          <cell r="C95">
            <v>50</v>
          </cell>
          <cell r="D95">
            <v>68</v>
          </cell>
        </row>
        <row r="96">
          <cell r="C96">
            <v>52</v>
          </cell>
          <cell r="D96">
            <v>72</v>
          </cell>
        </row>
        <row r="97">
          <cell r="C97">
            <v>544</v>
          </cell>
          <cell r="D97">
            <v>756</v>
          </cell>
        </row>
        <row r="98">
          <cell r="C98">
            <v>66</v>
          </cell>
          <cell r="D98">
            <v>91</v>
          </cell>
        </row>
        <row r="99">
          <cell r="C99">
            <v>7</v>
          </cell>
          <cell r="D99">
            <v>9</v>
          </cell>
        </row>
      </sheetData>
      <sheetData sheetId="29" refreshError="1"/>
      <sheetData sheetId="30" refreshError="1">
        <row r="6">
          <cell r="C6">
            <v>250</v>
          </cell>
          <cell r="D6">
            <v>353</v>
          </cell>
        </row>
        <row r="7">
          <cell r="C7">
            <v>18</v>
          </cell>
          <cell r="D7">
            <v>23</v>
          </cell>
        </row>
        <row r="8">
          <cell r="C8">
            <v>21</v>
          </cell>
          <cell r="D8">
            <v>27</v>
          </cell>
        </row>
        <row r="9">
          <cell r="C9">
            <v>134</v>
          </cell>
          <cell r="D9">
            <v>179</v>
          </cell>
        </row>
        <row r="10">
          <cell r="C10">
            <v>64</v>
          </cell>
          <cell r="D10">
            <v>88</v>
          </cell>
        </row>
        <row r="11">
          <cell r="C11">
            <v>12</v>
          </cell>
          <cell r="D11">
            <v>15</v>
          </cell>
        </row>
        <row r="12">
          <cell r="C12">
            <v>18</v>
          </cell>
          <cell r="D12">
            <v>25</v>
          </cell>
        </row>
        <row r="13">
          <cell r="C13">
            <v>9</v>
          </cell>
          <cell r="D13">
            <v>12</v>
          </cell>
        </row>
        <row r="14">
          <cell r="C14">
            <v>34</v>
          </cell>
          <cell r="D14">
            <v>46</v>
          </cell>
        </row>
        <row r="15">
          <cell r="C15">
            <v>19</v>
          </cell>
          <cell r="D15">
            <v>24</v>
          </cell>
        </row>
        <row r="16">
          <cell r="C16">
            <v>81</v>
          </cell>
          <cell r="D16">
            <v>110</v>
          </cell>
        </row>
        <row r="17">
          <cell r="C17">
            <v>31</v>
          </cell>
          <cell r="D17">
            <v>43</v>
          </cell>
        </row>
        <row r="18">
          <cell r="C18">
            <v>28</v>
          </cell>
          <cell r="D18">
            <v>37</v>
          </cell>
        </row>
        <row r="19">
          <cell r="C19">
            <v>34</v>
          </cell>
          <cell r="D19">
            <v>49</v>
          </cell>
        </row>
        <row r="20">
          <cell r="C20">
            <v>35</v>
          </cell>
          <cell r="D20">
            <v>47</v>
          </cell>
        </row>
        <row r="21">
          <cell r="C21">
            <v>18</v>
          </cell>
          <cell r="D21">
            <v>24</v>
          </cell>
        </row>
        <row r="22">
          <cell r="C22">
            <v>33</v>
          </cell>
          <cell r="D22">
            <v>43</v>
          </cell>
        </row>
        <row r="23">
          <cell r="C23">
            <v>29</v>
          </cell>
          <cell r="D23">
            <v>35</v>
          </cell>
        </row>
        <row r="24">
          <cell r="C24">
            <v>26</v>
          </cell>
          <cell r="D24">
            <v>36</v>
          </cell>
        </row>
        <row r="25">
          <cell r="C25">
            <v>34</v>
          </cell>
          <cell r="D25">
            <v>47</v>
          </cell>
        </row>
        <row r="26">
          <cell r="C26">
            <v>73</v>
          </cell>
          <cell r="D26">
            <v>100</v>
          </cell>
        </row>
        <row r="27">
          <cell r="C27">
            <v>18</v>
          </cell>
          <cell r="D27">
            <v>28</v>
          </cell>
        </row>
        <row r="28">
          <cell r="C28">
            <v>10</v>
          </cell>
          <cell r="D28">
            <v>13</v>
          </cell>
        </row>
        <row r="29">
          <cell r="C29">
            <v>32</v>
          </cell>
          <cell r="D29">
            <v>42</v>
          </cell>
        </row>
        <row r="30">
          <cell r="C30">
            <v>16</v>
          </cell>
          <cell r="D30">
            <v>22</v>
          </cell>
        </row>
        <row r="31">
          <cell r="C31">
            <v>8</v>
          </cell>
          <cell r="D31">
            <v>11</v>
          </cell>
        </row>
        <row r="32">
          <cell r="C32">
            <v>43</v>
          </cell>
          <cell r="D32">
            <v>57</v>
          </cell>
        </row>
        <row r="33">
          <cell r="C33">
            <v>12</v>
          </cell>
          <cell r="D33">
            <v>17</v>
          </cell>
        </row>
        <row r="34">
          <cell r="C34">
            <v>11</v>
          </cell>
          <cell r="D34">
            <v>14</v>
          </cell>
        </row>
        <row r="35">
          <cell r="C35">
            <v>2</v>
          </cell>
          <cell r="D35">
            <v>3</v>
          </cell>
        </row>
        <row r="36">
          <cell r="C36">
            <v>17</v>
          </cell>
          <cell r="D36">
            <v>21</v>
          </cell>
        </row>
        <row r="37">
          <cell r="C37">
            <v>12</v>
          </cell>
          <cell r="D37">
            <v>13</v>
          </cell>
        </row>
        <row r="38">
          <cell r="C38">
            <v>5</v>
          </cell>
          <cell r="D38">
            <v>6</v>
          </cell>
        </row>
        <row r="39">
          <cell r="C39">
            <v>9</v>
          </cell>
          <cell r="D39">
            <v>13</v>
          </cell>
        </row>
        <row r="40">
          <cell r="C40">
            <v>15</v>
          </cell>
          <cell r="D40">
            <v>22</v>
          </cell>
        </row>
        <row r="41">
          <cell r="C41">
            <v>2</v>
          </cell>
          <cell r="D41">
            <v>4</v>
          </cell>
        </row>
        <row r="42">
          <cell r="C42">
            <v>6</v>
          </cell>
          <cell r="D42">
            <v>9</v>
          </cell>
        </row>
        <row r="43">
          <cell r="C43">
            <v>16</v>
          </cell>
          <cell r="D43">
            <v>20</v>
          </cell>
        </row>
        <row r="44">
          <cell r="C44">
            <v>2</v>
          </cell>
          <cell r="D44">
            <v>2</v>
          </cell>
        </row>
        <row r="45">
          <cell r="C45">
            <v>15</v>
          </cell>
          <cell r="D45">
            <v>21</v>
          </cell>
        </row>
        <row r="46">
          <cell r="C46">
            <v>10</v>
          </cell>
          <cell r="D46">
            <v>14</v>
          </cell>
        </row>
        <row r="47">
          <cell r="C47">
            <v>2</v>
          </cell>
          <cell r="D47">
            <v>3</v>
          </cell>
        </row>
        <row r="48">
          <cell r="C48">
            <v>7</v>
          </cell>
          <cell r="D48">
            <v>8</v>
          </cell>
        </row>
        <row r="49">
          <cell r="C49">
            <v>15</v>
          </cell>
          <cell r="D49">
            <v>20</v>
          </cell>
        </row>
        <row r="50">
          <cell r="C50">
            <v>7</v>
          </cell>
          <cell r="D50">
            <v>10</v>
          </cell>
        </row>
        <row r="51">
          <cell r="C51">
            <v>12</v>
          </cell>
          <cell r="D51">
            <v>15</v>
          </cell>
        </row>
        <row r="52">
          <cell r="C52">
            <v>8</v>
          </cell>
          <cell r="D52">
            <v>11</v>
          </cell>
        </row>
        <row r="53">
          <cell r="C53">
            <v>6</v>
          </cell>
          <cell r="D53">
            <v>8</v>
          </cell>
        </row>
        <row r="54">
          <cell r="C54">
            <v>213</v>
          </cell>
          <cell r="D54">
            <v>287</v>
          </cell>
        </row>
        <row r="55">
          <cell r="C55">
            <v>14</v>
          </cell>
          <cell r="D55">
            <v>18</v>
          </cell>
        </row>
        <row r="56">
          <cell r="C56">
            <v>5</v>
          </cell>
          <cell r="D56">
            <v>8</v>
          </cell>
        </row>
        <row r="57">
          <cell r="C57">
            <v>2</v>
          </cell>
          <cell r="D57">
            <v>2</v>
          </cell>
        </row>
        <row r="58">
          <cell r="C58">
            <v>1</v>
          </cell>
          <cell r="D58">
            <v>1</v>
          </cell>
        </row>
        <row r="59">
          <cell r="C59">
            <v>14</v>
          </cell>
          <cell r="D59">
            <v>17</v>
          </cell>
        </row>
        <row r="60">
          <cell r="C60">
            <v>7</v>
          </cell>
          <cell r="D60">
            <v>9</v>
          </cell>
        </row>
        <row r="61">
          <cell r="C61">
            <v>33</v>
          </cell>
          <cell r="D61">
            <v>45</v>
          </cell>
        </row>
        <row r="62">
          <cell r="C62">
            <v>5</v>
          </cell>
          <cell r="D62">
            <v>7</v>
          </cell>
        </row>
        <row r="63">
          <cell r="C63">
            <v>35</v>
          </cell>
          <cell r="D63">
            <v>49</v>
          </cell>
        </row>
        <row r="64">
          <cell r="C64">
            <v>5</v>
          </cell>
          <cell r="D64">
            <v>8</v>
          </cell>
        </row>
        <row r="65">
          <cell r="C65">
            <v>9</v>
          </cell>
          <cell r="D65">
            <v>14</v>
          </cell>
        </row>
        <row r="66">
          <cell r="C66">
            <v>15</v>
          </cell>
          <cell r="D66">
            <v>20</v>
          </cell>
        </row>
        <row r="67">
          <cell r="C67">
            <v>23</v>
          </cell>
          <cell r="D67">
            <v>33</v>
          </cell>
        </row>
        <row r="68">
          <cell r="C68">
            <v>42</v>
          </cell>
          <cell r="D68">
            <v>60</v>
          </cell>
        </row>
        <row r="69">
          <cell r="C69">
            <v>48</v>
          </cell>
          <cell r="D69">
            <v>64</v>
          </cell>
        </row>
        <row r="70">
          <cell r="C70">
            <v>51</v>
          </cell>
          <cell r="D70">
            <v>71</v>
          </cell>
        </row>
        <row r="71">
          <cell r="C71">
            <v>67</v>
          </cell>
          <cell r="D71">
            <v>100</v>
          </cell>
        </row>
        <row r="72">
          <cell r="C72">
            <v>7</v>
          </cell>
          <cell r="D72">
            <v>11</v>
          </cell>
        </row>
        <row r="73">
          <cell r="C73">
            <v>2</v>
          </cell>
          <cell r="D73">
            <v>3</v>
          </cell>
        </row>
        <row r="74">
          <cell r="C74">
            <v>2</v>
          </cell>
          <cell r="D74">
            <v>2</v>
          </cell>
        </row>
        <row r="75">
          <cell r="C75">
            <v>14</v>
          </cell>
          <cell r="D75">
            <v>17</v>
          </cell>
        </row>
        <row r="76">
          <cell r="C76">
            <v>8</v>
          </cell>
          <cell r="D76">
            <v>10</v>
          </cell>
        </row>
        <row r="77">
          <cell r="C77">
            <v>24</v>
          </cell>
          <cell r="D77">
            <v>31</v>
          </cell>
        </row>
        <row r="78">
          <cell r="C78">
            <v>15</v>
          </cell>
          <cell r="D78">
            <v>19</v>
          </cell>
        </row>
        <row r="79">
          <cell r="C79">
            <v>45</v>
          </cell>
          <cell r="D79">
            <v>63</v>
          </cell>
        </row>
        <row r="80">
          <cell r="C80">
            <v>31</v>
          </cell>
          <cell r="D80">
            <v>40</v>
          </cell>
        </row>
        <row r="81">
          <cell r="C81">
            <v>2</v>
          </cell>
          <cell r="D81">
            <v>2</v>
          </cell>
        </row>
        <row r="82">
          <cell r="C82">
            <v>50</v>
          </cell>
          <cell r="D82">
            <v>65</v>
          </cell>
        </row>
        <row r="83">
          <cell r="C83">
            <v>790</v>
          </cell>
        </row>
        <row r="84">
          <cell r="C84">
            <v>9</v>
          </cell>
          <cell r="D84">
            <v>13</v>
          </cell>
        </row>
        <row r="85">
          <cell r="C85">
            <v>11</v>
          </cell>
          <cell r="D85">
            <v>15</v>
          </cell>
        </row>
        <row r="86">
          <cell r="C86">
            <v>13</v>
          </cell>
          <cell r="D86">
            <v>20</v>
          </cell>
        </row>
        <row r="87">
          <cell r="C87">
            <v>11</v>
          </cell>
          <cell r="D87">
            <v>15</v>
          </cell>
        </row>
        <row r="88">
          <cell r="C88">
            <v>34</v>
          </cell>
          <cell r="D88">
            <v>49</v>
          </cell>
        </row>
        <row r="89">
          <cell r="C89">
            <v>2</v>
          </cell>
          <cell r="D89">
            <v>2</v>
          </cell>
        </row>
        <row r="90">
          <cell r="C90">
            <v>3</v>
          </cell>
          <cell r="D90">
            <v>4</v>
          </cell>
        </row>
        <row r="91">
          <cell r="C91">
            <v>10</v>
          </cell>
          <cell r="D91">
            <v>12</v>
          </cell>
        </row>
        <row r="92">
          <cell r="C92">
            <v>12</v>
          </cell>
          <cell r="D92">
            <v>15</v>
          </cell>
        </row>
        <row r="93">
          <cell r="C93">
            <v>8</v>
          </cell>
          <cell r="D93">
            <v>11</v>
          </cell>
        </row>
        <row r="94">
          <cell r="C94">
            <v>5</v>
          </cell>
          <cell r="D94">
            <v>7</v>
          </cell>
        </row>
        <row r="95">
          <cell r="C95">
            <v>7</v>
          </cell>
          <cell r="D95">
            <v>10</v>
          </cell>
        </row>
        <row r="96">
          <cell r="C96">
            <v>6</v>
          </cell>
          <cell r="D96">
            <v>9</v>
          </cell>
        </row>
        <row r="97">
          <cell r="C97">
            <v>256</v>
          </cell>
          <cell r="D97">
            <v>353</v>
          </cell>
        </row>
        <row r="98">
          <cell r="C98">
            <v>19</v>
          </cell>
          <cell r="D98">
            <v>26</v>
          </cell>
        </row>
        <row r="99">
          <cell r="C99">
            <v>6</v>
          </cell>
          <cell r="D99">
            <v>9</v>
          </cell>
        </row>
      </sheetData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42"/>
  <sheetViews>
    <sheetView workbookViewId="0">
      <pane xSplit="14" ySplit="23" topLeftCell="AR76" activePane="bottomRight" state="frozen"/>
      <selection pane="topRight" activeCell="N1" sqref="N1"/>
      <selection pane="bottomLeft" activeCell="A24" sqref="A24"/>
      <selection pane="bottomRight" activeCell="BC84" sqref="BC84"/>
    </sheetView>
  </sheetViews>
  <sheetFormatPr defaultRowHeight="11.25" x14ac:dyDescent="0.2"/>
  <cols>
    <col min="1" max="1" width="6.140625" style="3" customWidth="1"/>
    <col min="2" max="2" width="19.7109375" style="3" customWidth="1"/>
    <col min="3" max="3" width="4.85546875" style="3" bestFit="1" customWidth="1"/>
    <col min="4" max="5" width="5.7109375" style="3" bestFit="1" customWidth="1"/>
    <col min="6" max="6" width="4.85546875" style="3" bestFit="1" customWidth="1"/>
    <col min="7" max="8" width="5.7109375" style="3" bestFit="1" customWidth="1"/>
    <col min="9" max="10" width="4.85546875" style="3" bestFit="1" customWidth="1"/>
    <col min="11" max="11" width="5.7109375" style="3" bestFit="1" customWidth="1"/>
    <col min="12" max="12" width="4.42578125" style="3" bestFit="1" customWidth="1"/>
    <col min="13" max="14" width="4.85546875" style="3" bestFit="1" customWidth="1"/>
    <col min="15" max="15" width="4.42578125" style="3" bestFit="1" customWidth="1"/>
    <col min="16" max="17" width="4.85546875" style="3" bestFit="1" customWidth="1"/>
    <col min="18" max="20" width="5.7109375" style="3" bestFit="1" customWidth="1"/>
    <col min="21" max="21" width="4.85546875" style="3" bestFit="1" customWidth="1"/>
    <col min="22" max="23" width="5.7109375" style="3" bestFit="1" customWidth="1"/>
    <col min="24" max="28" width="4.85546875" style="3" bestFit="1" customWidth="1"/>
    <col min="29" max="29" width="5.7109375" style="3" bestFit="1" customWidth="1"/>
    <col min="30" max="32" width="4.85546875" style="3" bestFit="1" customWidth="1"/>
    <col min="33" max="33" width="4.42578125" style="3" bestFit="1" customWidth="1"/>
    <col min="34" max="35" width="4.85546875" style="3" bestFit="1" customWidth="1"/>
    <col min="36" max="36" width="4.42578125" style="3" bestFit="1" customWidth="1"/>
    <col min="37" max="38" width="4.85546875" style="3" bestFit="1" customWidth="1"/>
    <col min="39" max="39" width="4.42578125" style="3" bestFit="1" customWidth="1"/>
    <col min="40" max="44" width="4.85546875" style="3" bestFit="1" customWidth="1"/>
    <col min="45" max="45" width="4.42578125" style="3" bestFit="1" customWidth="1"/>
    <col min="46" max="50" width="4.85546875" style="3" bestFit="1" customWidth="1"/>
    <col min="51" max="51" width="4.42578125" style="3" bestFit="1" customWidth="1"/>
    <col min="52" max="53" width="4.85546875" style="3" bestFit="1" customWidth="1"/>
    <col min="54" max="54" width="4.42578125" style="3" bestFit="1" customWidth="1"/>
    <col min="55" max="59" width="4.85546875" style="3" bestFit="1" customWidth="1"/>
    <col min="60" max="60" width="4.42578125" style="3" bestFit="1" customWidth="1"/>
    <col min="61" max="63" width="4.85546875" style="3" bestFit="1" customWidth="1"/>
    <col min="64" max="65" width="5.7109375" style="3" bestFit="1" customWidth="1"/>
    <col min="66" max="70" width="4.85546875" style="3" bestFit="1" customWidth="1"/>
    <col min="71" max="71" width="5.7109375" style="3" bestFit="1" customWidth="1"/>
    <col min="72" max="72" width="4.42578125" style="3" bestFit="1" customWidth="1"/>
    <col min="73" max="77" width="4.85546875" style="3" bestFit="1" customWidth="1"/>
    <col min="78" max="16384" width="9.140625" style="3"/>
  </cols>
  <sheetData>
    <row r="1" spans="1:78" ht="30.75" customHeight="1" x14ac:dyDescent="0.2">
      <c r="A1" s="30" t="s">
        <v>126</v>
      </c>
      <c r="B1" s="36" t="s">
        <v>0</v>
      </c>
      <c r="C1" s="144" t="s">
        <v>98</v>
      </c>
      <c r="D1" s="145"/>
      <c r="E1" s="146"/>
      <c r="F1" s="144" t="s">
        <v>99</v>
      </c>
      <c r="G1" s="145"/>
      <c r="H1" s="146"/>
      <c r="I1" s="144" t="s">
        <v>100</v>
      </c>
      <c r="J1" s="145"/>
      <c r="K1" s="146"/>
      <c r="L1" s="144" t="s">
        <v>101</v>
      </c>
      <c r="M1" s="145"/>
      <c r="N1" s="146"/>
      <c r="O1" s="144" t="s">
        <v>102</v>
      </c>
      <c r="P1" s="145"/>
      <c r="Q1" s="146"/>
      <c r="R1" s="144" t="s">
        <v>103</v>
      </c>
      <c r="S1" s="145"/>
      <c r="T1" s="146"/>
      <c r="U1" s="147" t="s">
        <v>104</v>
      </c>
      <c r="V1" s="145"/>
      <c r="W1" s="148"/>
      <c r="X1" s="144" t="s">
        <v>105</v>
      </c>
      <c r="Y1" s="145"/>
      <c r="Z1" s="146"/>
      <c r="AA1" s="144" t="s">
        <v>106</v>
      </c>
      <c r="AB1" s="145"/>
      <c r="AC1" s="146"/>
      <c r="AD1" s="144" t="s">
        <v>107</v>
      </c>
      <c r="AE1" s="145"/>
      <c r="AF1" s="146"/>
      <c r="AG1" s="144" t="s">
        <v>108</v>
      </c>
      <c r="AH1" s="145"/>
      <c r="AI1" s="146"/>
      <c r="AJ1" s="144" t="s">
        <v>109</v>
      </c>
      <c r="AK1" s="145"/>
      <c r="AL1" s="146"/>
      <c r="AM1" s="144" t="s">
        <v>110</v>
      </c>
      <c r="AN1" s="145"/>
      <c r="AO1" s="146"/>
      <c r="AP1" s="147" t="s">
        <v>125</v>
      </c>
      <c r="AQ1" s="145"/>
      <c r="AR1" s="148"/>
      <c r="AS1" s="144" t="s">
        <v>111</v>
      </c>
      <c r="AT1" s="145"/>
      <c r="AU1" s="146"/>
      <c r="AV1" s="144" t="s">
        <v>112</v>
      </c>
      <c r="AW1" s="145"/>
      <c r="AX1" s="146"/>
      <c r="AY1" s="144" t="s">
        <v>113</v>
      </c>
      <c r="AZ1" s="145"/>
      <c r="BA1" s="146"/>
      <c r="BB1" s="144" t="s">
        <v>114</v>
      </c>
      <c r="BC1" s="145"/>
      <c r="BD1" s="146"/>
      <c r="BE1" s="144" t="s">
        <v>115</v>
      </c>
      <c r="BF1" s="145"/>
      <c r="BG1" s="146"/>
      <c r="BH1" s="144" t="s">
        <v>116</v>
      </c>
      <c r="BI1" s="145"/>
      <c r="BJ1" s="146"/>
      <c r="BK1" s="144" t="s">
        <v>117</v>
      </c>
      <c r="BL1" s="145"/>
      <c r="BM1" s="146"/>
      <c r="BN1" s="144" t="s">
        <v>118</v>
      </c>
      <c r="BO1" s="145"/>
      <c r="BP1" s="146"/>
      <c r="BQ1" s="144" t="s">
        <v>119</v>
      </c>
      <c r="BR1" s="145"/>
      <c r="BS1" s="146"/>
      <c r="BT1" s="144" t="s">
        <v>120</v>
      </c>
      <c r="BU1" s="145"/>
      <c r="BV1" s="146"/>
      <c r="BW1" s="144" t="s">
        <v>121</v>
      </c>
      <c r="BX1" s="145"/>
      <c r="BY1" s="146"/>
    </row>
    <row r="2" spans="1:78" s="1" customFormat="1" x14ac:dyDescent="0.2">
      <c r="A2" s="31"/>
      <c r="B2" s="35" t="s">
        <v>1</v>
      </c>
      <c r="C2" s="27">
        <v>2015</v>
      </c>
      <c r="D2" s="29">
        <v>2016</v>
      </c>
      <c r="E2" s="28">
        <v>2017</v>
      </c>
      <c r="F2" s="27">
        <v>2015</v>
      </c>
      <c r="G2" s="29">
        <v>2016</v>
      </c>
      <c r="H2" s="28">
        <v>2017</v>
      </c>
      <c r="I2" s="27">
        <v>2015</v>
      </c>
      <c r="J2" s="29">
        <v>2016</v>
      </c>
      <c r="K2" s="28">
        <v>2017</v>
      </c>
      <c r="L2" s="27">
        <v>2015</v>
      </c>
      <c r="M2" s="29">
        <v>2016</v>
      </c>
      <c r="N2" s="28">
        <v>2017</v>
      </c>
      <c r="O2" s="27">
        <v>2015</v>
      </c>
      <c r="P2" s="29">
        <v>2016</v>
      </c>
      <c r="Q2" s="28">
        <v>2017</v>
      </c>
      <c r="R2" s="27">
        <v>2015</v>
      </c>
      <c r="S2" s="29">
        <v>2016</v>
      </c>
      <c r="T2" s="28">
        <v>2017</v>
      </c>
      <c r="U2" s="40">
        <v>2015</v>
      </c>
      <c r="V2" s="29">
        <v>2016</v>
      </c>
      <c r="W2" s="43">
        <v>2017</v>
      </c>
      <c r="X2" s="27">
        <v>2015</v>
      </c>
      <c r="Y2" s="29">
        <v>2016</v>
      </c>
      <c r="Z2" s="28">
        <v>2017</v>
      </c>
      <c r="AA2" s="27">
        <v>2015</v>
      </c>
      <c r="AB2" s="29">
        <v>2016</v>
      </c>
      <c r="AC2" s="28">
        <v>2017</v>
      </c>
      <c r="AD2" s="27">
        <v>2015</v>
      </c>
      <c r="AE2" s="29">
        <v>2016</v>
      </c>
      <c r="AF2" s="28">
        <v>2017</v>
      </c>
      <c r="AG2" s="27">
        <v>2015</v>
      </c>
      <c r="AH2" s="29">
        <v>2016</v>
      </c>
      <c r="AI2" s="28">
        <v>2017</v>
      </c>
      <c r="AJ2" s="27">
        <v>2015</v>
      </c>
      <c r="AK2" s="29">
        <v>2016</v>
      </c>
      <c r="AL2" s="28">
        <v>2017</v>
      </c>
      <c r="AM2" s="27">
        <v>2015</v>
      </c>
      <c r="AN2" s="29">
        <v>2016</v>
      </c>
      <c r="AO2" s="28">
        <v>2017</v>
      </c>
      <c r="AP2" s="40">
        <v>2015</v>
      </c>
      <c r="AQ2" s="29">
        <v>2016</v>
      </c>
      <c r="AR2" s="43">
        <v>2017</v>
      </c>
      <c r="AS2" s="27">
        <v>2015</v>
      </c>
      <c r="AT2" s="29">
        <v>2016</v>
      </c>
      <c r="AU2" s="28">
        <v>2017</v>
      </c>
      <c r="AV2" s="27">
        <v>2015</v>
      </c>
      <c r="AW2" s="29">
        <v>2016</v>
      </c>
      <c r="AX2" s="28">
        <v>2017</v>
      </c>
      <c r="AY2" s="27">
        <v>2015</v>
      </c>
      <c r="AZ2" s="29">
        <v>2016</v>
      </c>
      <c r="BA2" s="28">
        <v>2017</v>
      </c>
      <c r="BB2" s="27">
        <v>2015</v>
      </c>
      <c r="BC2" s="29">
        <v>2016</v>
      </c>
      <c r="BD2" s="28">
        <v>2017</v>
      </c>
      <c r="BE2" s="27">
        <v>2015</v>
      </c>
      <c r="BF2" s="29">
        <v>2016</v>
      </c>
      <c r="BG2" s="28">
        <v>2017</v>
      </c>
      <c r="BH2" s="27">
        <v>2015</v>
      </c>
      <c r="BI2" s="29">
        <v>2016</v>
      </c>
      <c r="BJ2" s="28">
        <v>2017</v>
      </c>
      <c r="BK2" s="27">
        <v>2015</v>
      </c>
      <c r="BL2" s="29">
        <v>2016</v>
      </c>
      <c r="BM2" s="28">
        <v>2017</v>
      </c>
      <c r="BN2" s="27">
        <v>2015</v>
      </c>
      <c r="BO2" s="29">
        <v>2016</v>
      </c>
      <c r="BP2" s="28">
        <v>2017</v>
      </c>
      <c r="BQ2" s="27">
        <v>2015</v>
      </c>
      <c r="BR2" s="29">
        <v>2016</v>
      </c>
      <c r="BS2" s="28">
        <v>2017</v>
      </c>
      <c r="BT2" s="27">
        <v>2015</v>
      </c>
      <c r="BU2" s="29">
        <v>2016</v>
      </c>
      <c r="BV2" s="28">
        <v>2017</v>
      </c>
      <c r="BW2" s="27">
        <v>2015</v>
      </c>
      <c r="BX2" s="29">
        <v>2016</v>
      </c>
      <c r="BY2" s="28">
        <v>2017</v>
      </c>
    </row>
    <row r="3" spans="1:78" x14ac:dyDescent="0.2">
      <c r="A3" s="141" t="s">
        <v>127</v>
      </c>
      <c r="B3" s="13" t="s">
        <v>2</v>
      </c>
      <c r="C3" s="6">
        <v>542</v>
      </c>
      <c r="D3" s="10">
        <v>1615</v>
      </c>
      <c r="E3" s="7">
        <v>2146</v>
      </c>
      <c r="F3" s="8">
        <v>662</v>
      </c>
      <c r="G3" s="2">
        <v>1982</v>
      </c>
      <c r="H3" s="9">
        <v>2640</v>
      </c>
      <c r="I3" s="8">
        <v>339</v>
      </c>
      <c r="J3" s="2">
        <v>1031</v>
      </c>
      <c r="K3" s="9">
        <v>1385</v>
      </c>
      <c r="L3" s="8">
        <v>358</v>
      </c>
      <c r="M3" s="2">
        <v>1057</v>
      </c>
      <c r="N3" s="9">
        <v>1398</v>
      </c>
      <c r="O3" s="8">
        <v>49</v>
      </c>
      <c r="P3" s="2">
        <v>179</v>
      </c>
      <c r="Q3" s="9">
        <v>259</v>
      </c>
      <c r="R3" s="8">
        <v>827</v>
      </c>
      <c r="S3" s="2">
        <v>2425</v>
      </c>
      <c r="T3" s="9">
        <v>3196</v>
      </c>
      <c r="U3" s="12">
        <v>403</v>
      </c>
      <c r="V3" s="2">
        <v>1221</v>
      </c>
      <c r="W3" s="44">
        <v>1636</v>
      </c>
      <c r="X3" s="8">
        <v>134</v>
      </c>
      <c r="Y3" s="2">
        <v>507</v>
      </c>
      <c r="Z3" s="9">
        <v>746</v>
      </c>
      <c r="AA3" s="6">
        <v>295</v>
      </c>
      <c r="AB3" s="2">
        <v>883</v>
      </c>
      <c r="AC3" s="9">
        <v>1176</v>
      </c>
      <c r="AD3" s="8">
        <v>101</v>
      </c>
      <c r="AE3" s="2">
        <v>309</v>
      </c>
      <c r="AF3" s="9">
        <v>417</v>
      </c>
      <c r="AG3" s="8">
        <v>16</v>
      </c>
      <c r="AH3" s="2">
        <v>49</v>
      </c>
      <c r="AI3" s="9">
        <v>66</v>
      </c>
      <c r="AJ3" s="8">
        <v>32</v>
      </c>
      <c r="AK3" s="2">
        <v>120</v>
      </c>
      <c r="AL3" s="9">
        <v>176</v>
      </c>
      <c r="AM3" s="8">
        <v>88</v>
      </c>
      <c r="AN3" s="2">
        <v>299</v>
      </c>
      <c r="AO3" s="9">
        <v>421</v>
      </c>
      <c r="AP3" s="25">
        <v>233</v>
      </c>
      <c r="AQ3" s="10">
        <v>726</v>
      </c>
      <c r="AR3" s="44">
        <f>792+194</f>
        <v>986</v>
      </c>
      <c r="AS3" s="8">
        <v>95</v>
      </c>
      <c r="AT3" s="2">
        <v>271</v>
      </c>
      <c r="AU3" s="9">
        <v>351</v>
      </c>
      <c r="AV3" s="8">
        <v>152</v>
      </c>
      <c r="AW3" s="2">
        <v>504</v>
      </c>
      <c r="AX3" s="9">
        <v>705</v>
      </c>
      <c r="AY3" s="8">
        <v>207</v>
      </c>
      <c r="AZ3" s="2">
        <v>623</v>
      </c>
      <c r="BA3" s="9">
        <v>832</v>
      </c>
      <c r="BB3" s="8">
        <v>85</v>
      </c>
      <c r="BC3" s="2">
        <v>401</v>
      </c>
      <c r="BD3" s="9">
        <v>632</v>
      </c>
      <c r="BE3" s="8">
        <v>94</v>
      </c>
      <c r="BF3" s="2">
        <v>321</v>
      </c>
      <c r="BG3" s="9">
        <v>453</v>
      </c>
      <c r="BH3" s="8">
        <v>78</v>
      </c>
      <c r="BI3" s="2">
        <v>230</v>
      </c>
      <c r="BJ3" s="9">
        <v>304</v>
      </c>
      <c r="BK3" s="8">
        <v>1205</v>
      </c>
      <c r="BL3" s="2">
        <v>4067</v>
      </c>
      <c r="BM3" s="7">
        <v>5724</v>
      </c>
      <c r="BN3" s="8">
        <v>797</v>
      </c>
      <c r="BO3" s="10">
        <v>2393</v>
      </c>
      <c r="BP3" s="26">
        <v>3188</v>
      </c>
      <c r="BQ3" s="8">
        <v>563</v>
      </c>
      <c r="BR3" s="11">
        <v>1737</v>
      </c>
      <c r="BS3" s="42">
        <v>2348</v>
      </c>
      <c r="BT3" s="8">
        <v>75</v>
      </c>
      <c r="BU3" s="2">
        <v>190</v>
      </c>
      <c r="BV3" s="9">
        <v>230</v>
      </c>
      <c r="BW3" s="8">
        <v>377</v>
      </c>
      <c r="BX3" s="37">
        <v>1224</v>
      </c>
      <c r="BY3" s="42">
        <v>1694</v>
      </c>
      <c r="BZ3" s="4"/>
    </row>
    <row r="4" spans="1:78" x14ac:dyDescent="0.2">
      <c r="A4" s="141"/>
      <c r="B4" s="14" t="s">
        <v>3</v>
      </c>
      <c r="C4" s="6">
        <v>59</v>
      </c>
      <c r="D4" s="10">
        <v>183</v>
      </c>
      <c r="E4" s="7">
        <v>248</v>
      </c>
      <c r="F4" s="8">
        <v>92</v>
      </c>
      <c r="G4" s="2">
        <v>280</v>
      </c>
      <c r="H4" s="9">
        <v>376</v>
      </c>
      <c r="I4" s="8">
        <v>46</v>
      </c>
      <c r="J4" s="2">
        <v>137</v>
      </c>
      <c r="K4" s="9">
        <v>182</v>
      </c>
      <c r="L4" s="8">
        <v>63</v>
      </c>
      <c r="M4" s="2">
        <v>180</v>
      </c>
      <c r="N4" s="9">
        <v>234</v>
      </c>
      <c r="O4" s="8">
        <v>7</v>
      </c>
      <c r="P4" s="2">
        <v>29</v>
      </c>
      <c r="Q4" s="9">
        <v>43</v>
      </c>
      <c r="R4" s="8">
        <v>66</v>
      </c>
      <c r="S4" s="2">
        <v>197</v>
      </c>
      <c r="T4" s="9">
        <v>263</v>
      </c>
      <c r="U4" s="12">
        <v>41</v>
      </c>
      <c r="V4" s="2">
        <v>128</v>
      </c>
      <c r="W4" s="44">
        <v>174</v>
      </c>
      <c r="X4" s="8">
        <v>24</v>
      </c>
      <c r="Y4" s="2">
        <v>89</v>
      </c>
      <c r="Z4" s="9">
        <v>130</v>
      </c>
      <c r="AA4" s="6">
        <v>39</v>
      </c>
      <c r="AB4" s="2">
        <v>112</v>
      </c>
      <c r="AC4" s="9">
        <v>145</v>
      </c>
      <c r="AD4" s="8">
        <v>11</v>
      </c>
      <c r="AE4" s="2">
        <v>36</v>
      </c>
      <c r="AF4" s="9">
        <v>50</v>
      </c>
      <c r="AG4" s="8">
        <v>3</v>
      </c>
      <c r="AH4" s="2">
        <v>7</v>
      </c>
      <c r="AI4" s="9">
        <v>8</v>
      </c>
      <c r="AJ4" s="8">
        <v>3</v>
      </c>
      <c r="AK4" s="2">
        <v>13</v>
      </c>
      <c r="AL4" s="9">
        <v>19</v>
      </c>
      <c r="AM4" s="8">
        <v>12</v>
      </c>
      <c r="AN4" s="2">
        <v>38</v>
      </c>
      <c r="AO4" s="9">
        <v>52</v>
      </c>
      <c r="AP4" s="25">
        <v>32</v>
      </c>
      <c r="AQ4" s="10">
        <v>104</v>
      </c>
      <c r="AR4" s="44">
        <f>109+34</f>
        <v>143</v>
      </c>
      <c r="AS4" s="8">
        <v>7</v>
      </c>
      <c r="AT4" s="2">
        <v>25</v>
      </c>
      <c r="AU4" s="9">
        <v>35</v>
      </c>
      <c r="AV4" s="8">
        <v>32</v>
      </c>
      <c r="AW4" s="2">
        <v>112</v>
      </c>
      <c r="AX4" s="9">
        <v>160</v>
      </c>
      <c r="AY4" s="8">
        <v>27</v>
      </c>
      <c r="AZ4" s="2">
        <v>83</v>
      </c>
      <c r="BA4" s="9">
        <v>111</v>
      </c>
      <c r="BB4" s="8">
        <v>14</v>
      </c>
      <c r="BC4" s="2">
        <v>65</v>
      </c>
      <c r="BD4" s="9">
        <v>102</v>
      </c>
      <c r="BE4" s="8">
        <v>11</v>
      </c>
      <c r="BF4" s="2">
        <v>39</v>
      </c>
      <c r="BG4" s="9">
        <v>55</v>
      </c>
      <c r="BH4" s="8">
        <v>19</v>
      </c>
      <c r="BI4" s="2">
        <v>57</v>
      </c>
      <c r="BJ4" s="9">
        <v>75</v>
      </c>
      <c r="BK4" s="8">
        <v>195</v>
      </c>
      <c r="BL4" s="2">
        <v>678</v>
      </c>
      <c r="BM4" s="7">
        <v>967</v>
      </c>
      <c r="BN4" s="8">
        <v>134</v>
      </c>
      <c r="BO4" s="10">
        <v>382</v>
      </c>
      <c r="BP4" s="26">
        <f>[1]Magistrenes!D6</f>
        <v>496</v>
      </c>
      <c r="BQ4" s="8">
        <v>81</v>
      </c>
      <c r="BR4" s="11">
        <f>'[1]FTF-A'!C6</f>
        <v>265</v>
      </c>
      <c r="BS4" s="42">
        <f>'[1]FTF-A'!D6</f>
        <v>369</v>
      </c>
      <c r="BT4" s="8">
        <v>12</v>
      </c>
      <c r="BU4" s="2">
        <v>29</v>
      </c>
      <c r="BV4" s="9">
        <v>34</v>
      </c>
      <c r="BW4" s="8">
        <v>73</v>
      </c>
      <c r="BX4" s="37">
        <f>[1]CA!C6</f>
        <v>250</v>
      </c>
      <c r="BY4" s="42">
        <f>[1]CA!D6</f>
        <v>353</v>
      </c>
      <c r="BZ4" s="4"/>
    </row>
    <row r="5" spans="1:78" x14ac:dyDescent="0.2">
      <c r="A5" s="141"/>
      <c r="B5" s="14" t="s">
        <v>4</v>
      </c>
      <c r="C5" s="6">
        <v>56</v>
      </c>
      <c r="D5" s="10">
        <v>162</v>
      </c>
      <c r="E5" s="7">
        <v>212</v>
      </c>
      <c r="F5" s="8">
        <v>49</v>
      </c>
      <c r="G5" s="2">
        <v>150</v>
      </c>
      <c r="H5" s="9">
        <v>202</v>
      </c>
      <c r="I5" s="8">
        <v>28</v>
      </c>
      <c r="J5" s="2">
        <v>92</v>
      </c>
      <c r="K5" s="9">
        <v>127</v>
      </c>
      <c r="L5" s="8">
        <v>2</v>
      </c>
      <c r="M5" s="2">
        <v>7</v>
      </c>
      <c r="N5" s="9">
        <v>10</v>
      </c>
      <c r="O5" s="8">
        <v>5</v>
      </c>
      <c r="P5" s="2">
        <v>15</v>
      </c>
      <c r="Q5" s="9">
        <v>19</v>
      </c>
      <c r="R5" s="8">
        <v>86</v>
      </c>
      <c r="S5" s="2">
        <v>252</v>
      </c>
      <c r="T5" s="9">
        <v>332</v>
      </c>
      <c r="U5" s="12">
        <v>27</v>
      </c>
      <c r="V5" s="2">
        <v>95</v>
      </c>
      <c r="W5" s="44">
        <v>135</v>
      </c>
      <c r="X5" s="8">
        <v>4</v>
      </c>
      <c r="Y5" s="2">
        <v>14</v>
      </c>
      <c r="Z5" s="9">
        <v>19</v>
      </c>
      <c r="AA5" s="6">
        <v>31</v>
      </c>
      <c r="AB5" s="2">
        <v>94</v>
      </c>
      <c r="AC5" s="9">
        <v>125</v>
      </c>
      <c r="AD5" s="8">
        <v>17</v>
      </c>
      <c r="AE5" s="2">
        <v>48</v>
      </c>
      <c r="AF5" s="9">
        <v>63</v>
      </c>
      <c r="AG5" s="8">
        <v>2</v>
      </c>
      <c r="AH5" s="2">
        <v>8</v>
      </c>
      <c r="AI5" s="9">
        <v>11</v>
      </c>
      <c r="AJ5" s="8">
        <v>2</v>
      </c>
      <c r="AK5" s="2">
        <v>14</v>
      </c>
      <c r="AL5" s="9">
        <v>23</v>
      </c>
      <c r="AM5" s="8">
        <v>8</v>
      </c>
      <c r="AN5" s="2">
        <v>28</v>
      </c>
      <c r="AO5" s="9">
        <v>40</v>
      </c>
      <c r="AP5" s="25">
        <v>10</v>
      </c>
      <c r="AQ5" s="10">
        <v>39</v>
      </c>
      <c r="AR5" s="44">
        <f>32+26</f>
        <v>58</v>
      </c>
      <c r="AS5" s="8">
        <v>4</v>
      </c>
      <c r="AT5" s="2">
        <v>13</v>
      </c>
      <c r="AU5" s="9">
        <v>18</v>
      </c>
      <c r="AV5" s="8">
        <v>17</v>
      </c>
      <c r="AW5" s="2">
        <v>50</v>
      </c>
      <c r="AX5" s="9">
        <v>67</v>
      </c>
      <c r="AY5" s="8">
        <v>4</v>
      </c>
      <c r="AZ5" s="2">
        <v>12</v>
      </c>
      <c r="BA5" s="9">
        <v>17</v>
      </c>
      <c r="BB5" s="8">
        <v>3</v>
      </c>
      <c r="BC5" s="2">
        <v>16</v>
      </c>
      <c r="BD5" s="9">
        <v>27</v>
      </c>
      <c r="BE5" s="8">
        <v>7</v>
      </c>
      <c r="BF5" s="2">
        <v>25</v>
      </c>
      <c r="BG5" s="9">
        <v>36</v>
      </c>
      <c r="BH5" s="8">
        <v>5</v>
      </c>
      <c r="BI5" s="2">
        <v>16</v>
      </c>
      <c r="BJ5" s="9">
        <v>21</v>
      </c>
      <c r="BK5" s="8">
        <v>27</v>
      </c>
      <c r="BL5" s="2">
        <v>97</v>
      </c>
      <c r="BM5" s="7">
        <v>141</v>
      </c>
      <c r="BN5" s="8">
        <v>10</v>
      </c>
      <c r="BO5" s="10">
        <v>28</v>
      </c>
      <c r="BP5" s="26">
        <f>[1]Magistrenes!D7</f>
        <v>35</v>
      </c>
      <c r="BQ5" s="8">
        <v>20</v>
      </c>
      <c r="BR5" s="11">
        <f>'[1]FTF-A'!C7</f>
        <v>66</v>
      </c>
      <c r="BS5" s="42">
        <f>'[1]FTF-A'!D7</f>
        <v>93</v>
      </c>
      <c r="BT5" s="8">
        <v>6</v>
      </c>
      <c r="BU5" s="2">
        <v>20</v>
      </c>
      <c r="BV5" s="9">
        <v>27</v>
      </c>
      <c r="BW5" s="8">
        <v>7</v>
      </c>
      <c r="BX5" s="37">
        <f>[1]CA!C7</f>
        <v>18</v>
      </c>
      <c r="BY5" s="42">
        <f>[1]CA!D7</f>
        <v>23</v>
      </c>
      <c r="BZ5" s="4"/>
    </row>
    <row r="6" spans="1:78" x14ac:dyDescent="0.2">
      <c r="A6" s="141"/>
      <c r="B6" s="14" t="s">
        <v>5</v>
      </c>
      <c r="C6" s="6">
        <v>57</v>
      </c>
      <c r="D6" s="10">
        <v>166</v>
      </c>
      <c r="E6" s="7">
        <v>218</v>
      </c>
      <c r="F6" s="8">
        <v>48</v>
      </c>
      <c r="G6" s="2">
        <v>145</v>
      </c>
      <c r="H6" s="9">
        <v>193</v>
      </c>
      <c r="I6" s="8">
        <v>27</v>
      </c>
      <c r="J6" s="2">
        <v>76</v>
      </c>
      <c r="K6" s="9">
        <v>98</v>
      </c>
      <c r="L6" s="8">
        <v>2</v>
      </c>
      <c r="M6" s="2">
        <v>4</v>
      </c>
      <c r="N6" s="9">
        <v>5</v>
      </c>
      <c r="O6" s="8">
        <v>3</v>
      </c>
      <c r="P6" s="2">
        <v>9</v>
      </c>
      <c r="Q6" s="9">
        <v>11</v>
      </c>
      <c r="R6" s="8">
        <v>79</v>
      </c>
      <c r="S6" s="2">
        <v>231</v>
      </c>
      <c r="T6" s="9">
        <v>304</v>
      </c>
      <c r="U6" s="12">
        <v>35</v>
      </c>
      <c r="V6" s="2">
        <v>105</v>
      </c>
      <c r="W6" s="44">
        <v>140</v>
      </c>
      <c r="X6" s="8">
        <v>2</v>
      </c>
      <c r="Y6" s="2">
        <v>10</v>
      </c>
      <c r="Z6" s="9">
        <v>17</v>
      </c>
      <c r="AA6" s="6">
        <v>30</v>
      </c>
      <c r="AB6" s="2">
        <v>91</v>
      </c>
      <c r="AC6" s="9">
        <v>122</v>
      </c>
      <c r="AD6" s="8">
        <v>12</v>
      </c>
      <c r="AE6" s="2">
        <v>33</v>
      </c>
      <c r="AF6" s="9">
        <v>41</v>
      </c>
      <c r="AG6" s="8">
        <v>1</v>
      </c>
      <c r="AH6" s="2">
        <v>3</v>
      </c>
      <c r="AI6" s="9">
        <v>4</v>
      </c>
      <c r="AJ6" s="8">
        <v>4</v>
      </c>
      <c r="AK6" s="2">
        <v>13</v>
      </c>
      <c r="AL6" s="9">
        <v>19</v>
      </c>
      <c r="AM6" s="8">
        <v>6</v>
      </c>
      <c r="AN6" s="2">
        <v>17</v>
      </c>
      <c r="AO6" s="9">
        <v>22</v>
      </c>
      <c r="AP6" s="25">
        <v>11</v>
      </c>
      <c r="AQ6" s="10">
        <v>31</v>
      </c>
      <c r="AR6" s="44">
        <f>30+10</f>
        <v>40</v>
      </c>
      <c r="AS6" s="8">
        <v>7</v>
      </c>
      <c r="AT6" s="2">
        <v>20</v>
      </c>
      <c r="AU6" s="9">
        <v>26</v>
      </c>
      <c r="AV6" s="8">
        <v>10</v>
      </c>
      <c r="AW6" s="2">
        <v>34</v>
      </c>
      <c r="AX6" s="9">
        <v>49</v>
      </c>
      <c r="AY6" s="8">
        <v>3</v>
      </c>
      <c r="AZ6" s="2">
        <v>10</v>
      </c>
      <c r="BA6" s="9">
        <v>14</v>
      </c>
      <c r="BB6" s="8">
        <v>2</v>
      </c>
      <c r="BC6" s="2">
        <v>8</v>
      </c>
      <c r="BD6" s="9">
        <v>12</v>
      </c>
      <c r="BE6" s="8">
        <v>8</v>
      </c>
      <c r="BF6" s="2">
        <v>21</v>
      </c>
      <c r="BG6" s="9">
        <v>27</v>
      </c>
      <c r="BH6" s="8">
        <v>5</v>
      </c>
      <c r="BI6" s="2">
        <v>15</v>
      </c>
      <c r="BJ6" s="9">
        <v>19</v>
      </c>
      <c r="BK6" s="8">
        <v>16</v>
      </c>
      <c r="BL6" s="2">
        <v>56</v>
      </c>
      <c r="BM6" s="7">
        <v>80</v>
      </c>
      <c r="BN6" s="8">
        <v>6</v>
      </c>
      <c r="BO6" s="10">
        <v>15</v>
      </c>
      <c r="BP6" s="26">
        <f>[1]Magistrenes!D8</f>
        <v>18</v>
      </c>
      <c r="BQ6" s="8">
        <v>13</v>
      </c>
      <c r="BR6" s="11">
        <f>'[1]FTF-A'!C8</f>
        <v>39</v>
      </c>
      <c r="BS6" s="42">
        <f>'[1]FTF-A'!D8</f>
        <v>52</v>
      </c>
      <c r="BT6" s="8">
        <v>10</v>
      </c>
      <c r="BU6" s="2">
        <v>27</v>
      </c>
      <c r="BV6" s="9">
        <v>34</v>
      </c>
      <c r="BW6" s="8">
        <v>7</v>
      </c>
      <c r="BX6" s="37">
        <f>[1]CA!C8</f>
        <v>21</v>
      </c>
      <c r="BY6" s="42">
        <f>[1]CA!D8</f>
        <v>27</v>
      </c>
      <c r="BZ6" s="4"/>
    </row>
    <row r="7" spans="1:78" x14ac:dyDescent="0.2">
      <c r="A7" s="141"/>
      <c r="B7" s="14" t="s">
        <v>6</v>
      </c>
      <c r="C7" s="6">
        <v>47</v>
      </c>
      <c r="D7" s="10">
        <v>148</v>
      </c>
      <c r="E7" s="7">
        <v>201</v>
      </c>
      <c r="F7" s="8">
        <v>42</v>
      </c>
      <c r="G7" s="2">
        <v>125</v>
      </c>
      <c r="H7" s="9">
        <v>167</v>
      </c>
      <c r="I7" s="8">
        <v>23</v>
      </c>
      <c r="J7" s="2">
        <v>71</v>
      </c>
      <c r="K7" s="9">
        <v>97</v>
      </c>
      <c r="L7" s="8">
        <v>13</v>
      </c>
      <c r="M7" s="2">
        <v>45</v>
      </c>
      <c r="N7" s="9">
        <v>64</v>
      </c>
      <c r="O7" s="8">
        <v>2</v>
      </c>
      <c r="P7" s="2">
        <v>7</v>
      </c>
      <c r="Q7" s="9">
        <v>10</v>
      </c>
      <c r="R7" s="8">
        <v>27</v>
      </c>
      <c r="S7" s="2">
        <v>81</v>
      </c>
      <c r="T7" s="9">
        <v>107</v>
      </c>
      <c r="U7" s="12">
        <v>14</v>
      </c>
      <c r="V7" s="2">
        <v>44</v>
      </c>
      <c r="W7" s="44">
        <v>61</v>
      </c>
      <c r="X7" s="8">
        <v>11</v>
      </c>
      <c r="Y7" s="2">
        <v>31</v>
      </c>
      <c r="Z7" s="9">
        <v>40</v>
      </c>
      <c r="AA7" s="6">
        <v>11</v>
      </c>
      <c r="AB7" s="2">
        <v>35</v>
      </c>
      <c r="AC7" s="9">
        <v>49</v>
      </c>
      <c r="AD7" s="8">
        <v>5</v>
      </c>
      <c r="AE7" s="2">
        <v>16</v>
      </c>
      <c r="AF7" s="9">
        <v>22</v>
      </c>
      <c r="AG7" s="8">
        <v>1</v>
      </c>
      <c r="AH7" s="2">
        <v>3</v>
      </c>
      <c r="AI7" s="9">
        <v>4</v>
      </c>
      <c r="AJ7" s="8">
        <v>2</v>
      </c>
      <c r="AK7" s="2">
        <v>6</v>
      </c>
      <c r="AL7" s="9">
        <v>8</v>
      </c>
      <c r="AM7" s="8">
        <v>6</v>
      </c>
      <c r="AN7" s="2">
        <v>17</v>
      </c>
      <c r="AO7" s="9">
        <v>23</v>
      </c>
      <c r="AP7" s="25">
        <v>18</v>
      </c>
      <c r="AQ7" s="10">
        <v>54</v>
      </c>
      <c r="AR7" s="44">
        <f>39+31</f>
        <v>70</v>
      </c>
      <c r="AS7" s="8">
        <v>5</v>
      </c>
      <c r="AT7" s="2">
        <v>13</v>
      </c>
      <c r="AU7" s="9">
        <v>17</v>
      </c>
      <c r="AV7" s="8">
        <v>41</v>
      </c>
      <c r="AW7" s="2">
        <v>120</v>
      </c>
      <c r="AX7" s="9">
        <v>159</v>
      </c>
      <c r="AY7" s="8">
        <v>8</v>
      </c>
      <c r="AZ7" s="2">
        <v>28</v>
      </c>
      <c r="BA7" s="9">
        <v>39</v>
      </c>
      <c r="BB7" s="8">
        <v>8</v>
      </c>
      <c r="BC7" s="2">
        <v>27</v>
      </c>
      <c r="BD7" s="9">
        <v>38</v>
      </c>
      <c r="BE7" s="8">
        <v>5</v>
      </c>
      <c r="BF7" s="2">
        <v>16</v>
      </c>
      <c r="BG7" s="9">
        <v>23</v>
      </c>
      <c r="BH7" s="8">
        <v>11</v>
      </c>
      <c r="BI7" s="2">
        <v>34</v>
      </c>
      <c r="BJ7" s="9">
        <v>47</v>
      </c>
      <c r="BK7" s="8">
        <v>74</v>
      </c>
      <c r="BL7" s="2">
        <v>245</v>
      </c>
      <c r="BM7" s="7">
        <v>343</v>
      </c>
      <c r="BN7" s="8">
        <v>23</v>
      </c>
      <c r="BO7" s="10">
        <v>77</v>
      </c>
      <c r="BP7" s="26">
        <f>[1]Magistrenes!D9</f>
        <v>108</v>
      </c>
      <c r="BQ7" s="8">
        <v>44</v>
      </c>
      <c r="BR7" s="11">
        <f>'[1]FTF-A'!C9</f>
        <v>131</v>
      </c>
      <c r="BS7" s="42">
        <f>'[1]FTF-A'!D9</f>
        <v>174</v>
      </c>
      <c r="BT7" s="8">
        <v>4</v>
      </c>
      <c r="BU7" s="2">
        <v>10</v>
      </c>
      <c r="BV7" s="9">
        <v>12</v>
      </c>
      <c r="BW7" s="8">
        <v>44</v>
      </c>
      <c r="BX7" s="37">
        <f>[1]CA!C9</f>
        <v>134</v>
      </c>
      <c r="BY7" s="42">
        <f>[1]CA!D9</f>
        <v>179</v>
      </c>
      <c r="BZ7" s="4"/>
    </row>
    <row r="8" spans="1:78" x14ac:dyDescent="0.2">
      <c r="A8" s="141"/>
      <c r="B8" s="14" t="s">
        <v>7</v>
      </c>
      <c r="C8" s="6">
        <v>76</v>
      </c>
      <c r="D8" s="10">
        <v>216</v>
      </c>
      <c r="E8" s="7">
        <v>281</v>
      </c>
      <c r="F8" s="8">
        <v>63</v>
      </c>
      <c r="G8" s="2">
        <v>197</v>
      </c>
      <c r="H8" s="9">
        <v>268</v>
      </c>
      <c r="I8" s="8">
        <v>31</v>
      </c>
      <c r="J8" s="2">
        <v>102</v>
      </c>
      <c r="K8" s="9">
        <v>141</v>
      </c>
      <c r="L8" s="8">
        <v>7</v>
      </c>
      <c r="M8" s="2">
        <v>22</v>
      </c>
      <c r="N8" s="9">
        <v>30</v>
      </c>
      <c r="O8" s="8">
        <v>4</v>
      </c>
      <c r="P8" s="2">
        <v>15</v>
      </c>
      <c r="Q8" s="9">
        <v>21</v>
      </c>
      <c r="R8" s="8">
        <v>72</v>
      </c>
      <c r="S8" s="2">
        <v>216</v>
      </c>
      <c r="T8" s="9">
        <v>288</v>
      </c>
      <c r="U8" s="12">
        <v>43</v>
      </c>
      <c r="V8" s="2">
        <v>144</v>
      </c>
      <c r="W8" s="44">
        <v>201</v>
      </c>
      <c r="X8" s="8">
        <v>6</v>
      </c>
      <c r="Y8" s="2">
        <v>19</v>
      </c>
      <c r="Z8" s="9">
        <v>25</v>
      </c>
      <c r="AA8" s="6">
        <v>33</v>
      </c>
      <c r="AB8" s="2">
        <v>96</v>
      </c>
      <c r="AC8" s="9">
        <v>126</v>
      </c>
      <c r="AD8" s="8">
        <v>13</v>
      </c>
      <c r="AE8" s="2">
        <v>45</v>
      </c>
      <c r="AF8" s="9">
        <v>64</v>
      </c>
      <c r="AG8" s="8">
        <v>3</v>
      </c>
      <c r="AH8" s="2">
        <v>5</v>
      </c>
      <c r="AI8" s="9">
        <v>5</v>
      </c>
      <c r="AJ8" s="8">
        <v>2</v>
      </c>
      <c r="AK8" s="2">
        <v>12</v>
      </c>
      <c r="AL8" s="9">
        <v>20</v>
      </c>
      <c r="AM8" s="8">
        <v>11</v>
      </c>
      <c r="AN8" s="2">
        <v>36</v>
      </c>
      <c r="AO8" s="9">
        <v>51</v>
      </c>
      <c r="AP8" s="25">
        <v>16</v>
      </c>
      <c r="AQ8" s="10">
        <v>48</v>
      </c>
      <c r="AR8" s="44">
        <f>44+20</f>
        <v>64</v>
      </c>
      <c r="AS8" s="8">
        <v>8</v>
      </c>
      <c r="AT8" s="2">
        <v>21</v>
      </c>
      <c r="AU8" s="9">
        <v>26</v>
      </c>
      <c r="AV8" s="8">
        <v>19</v>
      </c>
      <c r="AW8" s="2">
        <v>64</v>
      </c>
      <c r="AX8" s="9">
        <v>90</v>
      </c>
      <c r="AY8" s="8">
        <v>10</v>
      </c>
      <c r="AZ8" s="2">
        <v>26</v>
      </c>
      <c r="BA8" s="9">
        <v>32</v>
      </c>
      <c r="BB8" s="8">
        <v>7</v>
      </c>
      <c r="BC8" s="2">
        <v>23</v>
      </c>
      <c r="BD8" s="9">
        <v>31</v>
      </c>
      <c r="BE8" s="8">
        <v>10</v>
      </c>
      <c r="BF8" s="2">
        <v>36</v>
      </c>
      <c r="BG8" s="9">
        <v>52</v>
      </c>
      <c r="BH8" s="8">
        <v>11</v>
      </c>
      <c r="BI8" s="2">
        <v>26</v>
      </c>
      <c r="BJ8" s="9">
        <v>30</v>
      </c>
      <c r="BK8" s="8">
        <v>66</v>
      </c>
      <c r="BL8" s="2">
        <v>219</v>
      </c>
      <c r="BM8" s="7">
        <v>306</v>
      </c>
      <c r="BN8" s="8">
        <v>21</v>
      </c>
      <c r="BO8" s="10">
        <v>59</v>
      </c>
      <c r="BP8" s="26">
        <f>[1]Magistrenes!D10</f>
        <v>76</v>
      </c>
      <c r="BQ8" s="8">
        <v>33</v>
      </c>
      <c r="BR8" s="11">
        <f>'[1]FTF-A'!C10</f>
        <v>108</v>
      </c>
      <c r="BS8" s="42">
        <f>'[1]FTF-A'!D10</f>
        <v>151</v>
      </c>
      <c r="BT8" s="8">
        <v>9</v>
      </c>
      <c r="BU8" s="2">
        <v>23</v>
      </c>
      <c r="BV8" s="9">
        <v>29</v>
      </c>
      <c r="BW8" s="8">
        <v>20</v>
      </c>
      <c r="BX8" s="37">
        <f>[1]CA!C10</f>
        <v>64</v>
      </c>
      <c r="BY8" s="42">
        <f>[1]CA!D10</f>
        <v>88</v>
      </c>
      <c r="BZ8" s="4"/>
    </row>
    <row r="9" spans="1:78" x14ac:dyDescent="0.2">
      <c r="A9" s="141"/>
      <c r="B9" s="14" t="s">
        <v>8</v>
      </c>
      <c r="C9" s="6">
        <v>27</v>
      </c>
      <c r="D9" s="10">
        <v>83</v>
      </c>
      <c r="E9" s="7">
        <v>113</v>
      </c>
      <c r="F9" s="8">
        <v>30</v>
      </c>
      <c r="G9" s="2">
        <v>88</v>
      </c>
      <c r="H9" s="9">
        <v>116</v>
      </c>
      <c r="I9" s="8">
        <v>13</v>
      </c>
      <c r="J9" s="2">
        <v>41</v>
      </c>
      <c r="K9" s="9">
        <v>56</v>
      </c>
      <c r="L9" s="8">
        <v>2</v>
      </c>
      <c r="M9" s="2">
        <v>4</v>
      </c>
      <c r="N9" s="9">
        <v>5</v>
      </c>
      <c r="O9" s="8">
        <v>1</v>
      </c>
      <c r="P9" s="2">
        <v>4</v>
      </c>
      <c r="Q9" s="9">
        <v>6</v>
      </c>
      <c r="R9" s="8">
        <v>40</v>
      </c>
      <c r="S9" s="2">
        <v>116</v>
      </c>
      <c r="T9" s="9">
        <v>152</v>
      </c>
      <c r="U9" s="12">
        <v>20</v>
      </c>
      <c r="V9" s="2">
        <v>58</v>
      </c>
      <c r="W9" s="44">
        <v>76</v>
      </c>
      <c r="X9" s="8">
        <v>2</v>
      </c>
      <c r="Y9" s="2">
        <v>6</v>
      </c>
      <c r="Z9" s="9">
        <v>8</v>
      </c>
      <c r="AA9" s="6">
        <v>17</v>
      </c>
      <c r="AB9" s="2">
        <v>52</v>
      </c>
      <c r="AC9" s="9">
        <v>71</v>
      </c>
      <c r="AD9" s="8">
        <v>10</v>
      </c>
      <c r="AE9" s="2">
        <v>27</v>
      </c>
      <c r="AF9" s="9">
        <v>34</v>
      </c>
      <c r="AG9" s="8">
        <v>2</v>
      </c>
      <c r="AH9" s="2">
        <v>6</v>
      </c>
      <c r="AI9" s="9">
        <v>8</v>
      </c>
      <c r="AJ9" s="8">
        <v>2</v>
      </c>
      <c r="AK9" s="2">
        <v>5</v>
      </c>
      <c r="AL9" s="9">
        <v>7</v>
      </c>
      <c r="AM9" s="8">
        <v>6</v>
      </c>
      <c r="AN9" s="2">
        <v>21</v>
      </c>
      <c r="AO9" s="9">
        <v>30</v>
      </c>
      <c r="AP9" s="25">
        <v>12</v>
      </c>
      <c r="AQ9" s="10">
        <v>132</v>
      </c>
      <c r="AR9" s="44">
        <f>24+16</f>
        <v>40</v>
      </c>
      <c r="AS9" s="8">
        <v>3</v>
      </c>
      <c r="AT9" s="2">
        <v>9</v>
      </c>
      <c r="AU9" s="9">
        <v>11</v>
      </c>
      <c r="AV9" s="8">
        <v>8</v>
      </c>
      <c r="AW9" s="2">
        <v>24</v>
      </c>
      <c r="AX9" s="9">
        <v>32</v>
      </c>
      <c r="AY9" s="8">
        <v>1</v>
      </c>
      <c r="AZ9" s="2">
        <v>6</v>
      </c>
      <c r="BA9" s="9">
        <v>10</v>
      </c>
      <c r="BB9" s="8">
        <v>2</v>
      </c>
      <c r="BC9" s="2">
        <v>8</v>
      </c>
      <c r="BD9" s="9">
        <v>12</v>
      </c>
      <c r="BE9" s="8">
        <v>3</v>
      </c>
      <c r="BF9" s="2">
        <v>9</v>
      </c>
      <c r="BG9" s="9">
        <v>12</v>
      </c>
      <c r="BH9" s="8">
        <v>4</v>
      </c>
      <c r="BI9" s="2">
        <v>13</v>
      </c>
      <c r="BJ9" s="9">
        <v>17</v>
      </c>
      <c r="BK9" s="8">
        <v>12</v>
      </c>
      <c r="BL9" s="2">
        <v>42</v>
      </c>
      <c r="BM9" s="7">
        <v>59</v>
      </c>
      <c r="BN9" s="8">
        <v>4</v>
      </c>
      <c r="BO9" s="10">
        <v>10</v>
      </c>
      <c r="BP9" s="26">
        <f>[1]Magistrenes!D11</f>
        <v>12</v>
      </c>
      <c r="BQ9" s="8">
        <v>9</v>
      </c>
      <c r="BR9" s="11">
        <f>'[1]FTF-A'!C11</f>
        <v>32</v>
      </c>
      <c r="BS9" s="42">
        <f>'[1]FTF-A'!D11</f>
        <v>46</v>
      </c>
      <c r="BT9" s="8">
        <v>1</v>
      </c>
      <c r="BU9" s="2">
        <v>1</v>
      </c>
      <c r="BV9" s="9">
        <v>1</v>
      </c>
      <c r="BW9" s="8">
        <v>4</v>
      </c>
      <c r="BX9" s="37">
        <f>[1]CA!C11</f>
        <v>12</v>
      </c>
      <c r="BY9" s="42">
        <f>[1]CA!D11</f>
        <v>15</v>
      </c>
      <c r="BZ9" s="4"/>
    </row>
    <row r="10" spans="1:78" x14ac:dyDescent="0.2">
      <c r="A10" s="141"/>
      <c r="B10" s="14" t="s">
        <v>9</v>
      </c>
      <c r="C10" s="6">
        <v>29</v>
      </c>
      <c r="D10" s="10">
        <v>92</v>
      </c>
      <c r="E10" s="7">
        <v>126</v>
      </c>
      <c r="F10" s="8">
        <v>35</v>
      </c>
      <c r="G10" s="2">
        <v>109</v>
      </c>
      <c r="H10" s="9">
        <v>147</v>
      </c>
      <c r="I10" s="8">
        <v>16</v>
      </c>
      <c r="J10" s="2">
        <v>47</v>
      </c>
      <c r="K10" s="9">
        <v>63</v>
      </c>
      <c r="L10" s="8">
        <v>1</v>
      </c>
      <c r="M10" s="2">
        <v>3</v>
      </c>
      <c r="N10" s="9">
        <v>4</v>
      </c>
      <c r="O10" s="8">
        <v>4</v>
      </c>
      <c r="P10" s="2">
        <v>10</v>
      </c>
      <c r="Q10" s="9">
        <v>12</v>
      </c>
      <c r="R10" s="8">
        <v>41</v>
      </c>
      <c r="S10" s="2">
        <v>123</v>
      </c>
      <c r="T10" s="9">
        <v>164</v>
      </c>
      <c r="U10" s="12">
        <v>25</v>
      </c>
      <c r="V10" s="2">
        <v>72</v>
      </c>
      <c r="W10" s="44">
        <v>94</v>
      </c>
      <c r="X10" s="8">
        <v>4</v>
      </c>
      <c r="Y10" s="2">
        <v>13</v>
      </c>
      <c r="Z10" s="9">
        <v>19</v>
      </c>
      <c r="AA10" s="6">
        <v>16</v>
      </c>
      <c r="AB10" s="2">
        <v>48</v>
      </c>
      <c r="AC10" s="9">
        <v>64</v>
      </c>
      <c r="AD10" s="8">
        <v>5</v>
      </c>
      <c r="AE10" s="2">
        <v>18</v>
      </c>
      <c r="AF10" s="9">
        <v>25</v>
      </c>
      <c r="AG10" s="8">
        <v>2</v>
      </c>
      <c r="AH10" s="2">
        <v>6</v>
      </c>
      <c r="AI10" s="9">
        <v>7</v>
      </c>
      <c r="AJ10" s="8">
        <v>2</v>
      </c>
      <c r="AK10" s="2">
        <v>8</v>
      </c>
      <c r="AL10" s="9">
        <v>11</v>
      </c>
      <c r="AM10" s="8">
        <v>5</v>
      </c>
      <c r="AN10" s="2">
        <v>21</v>
      </c>
      <c r="AO10" s="9">
        <v>31</v>
      </c>
      <c r="AP10" s="25">
        <v>9</v>
      </c>
      <c r="AQ10" s="10">
        <v>26</v>
      </c>
      <c r="AR10" s="44">
        <f>24+11</f>
        <v>35</v>
      </c>
      <c r="AS10" s="8">
        <v>4</v>
      </c>
      <c r="AT10" s="2">
        <v>12</v>
      </c>
      <c r="AU10" s="9">
        <v>15</v>
      </c>
      <c r="AV10" s="8">
        <v>6</v>
      </c>
      <c r="AW10" s="2">
        <v>24</v>
      </c>
      <c r="AX10" s="9">
        <v>35</v>
      </c>
      <c r="AY10" s="8">
        <v>2</v>
      </c>
      <c r="AZ10" s="2">
        <v>7</v>
      </c>
      <c r="BA10" s="9">
        <v>10</v>
      </c>
      <c r="BB10" s="8">
        <v>2</v>
      </c>
      <c r="BC10" s="2">
        <v>10</v>
      </c>
      <c r="BD10" s="9">
        <v>16</v>
      </c>
      <c r="BE10" s="8">
        <v>6</v>
      </c>
      <c r="BF10" s="2">
        <v>19</v>
      </c>
      <c r="BG10" s="9">
        <v>27</v>
      </c>
      <c r="BH10" s="8">
        <v>5</v>
      </c>
      <c r="BI10" s="2">
        <v>12</v>
      </c>
      <c r="BJ10" s="9">
        <v>14</v>
      </c>
      <c r="BK10" s="8">
        <v>23</v>
      </c>
      <c r="BL10" s="2">
        <v>69</v>
      </c>
      <c r="BM10" s="7">
        <v>92</v>
      </c>
      <c r="BN10" s="8">
        <v>7</v>
      </c>
      <c r="BO10" s="10">
        <v>20</v>
      </c>
      <c r="BP10" s="26">
        <f>[1]Magistrenes!D12</f>
        <v>25</v>
      </c>
      <c r="BQ10" s="8">
        <v>11</v>
      </c>
      <c r="BR10" s="11">
        <f>'[1]FTF-A'!C12</f>
        <v>35</v>
      </c>
      <c r="BS10" s="42">
        <f>'[1]FTF-A'!D12</f>
        <v>48</v>
      </c>
      <c r="BT10" s="8">
        <v>4</v>
      </c>
      <c r="BU10" s="2">
        <v>11</v>
      </c>
      <c r="BV10" s="9">
        <v>14</v>
      </c>
      <c r="BW10" s="8">
        <v>5</v>
      </c>
      <c r="BX10" s="37">
        <f>[1]CA!C12</f>
        <v>18</v>
      </c>
      <c r="BY10" s="42">
        <f>[1]CA!D12</f>
        <v>25</v>
      </c>
      <c r="BZ10" s="4"/>
    </row>
    <row r="11" spans="1:78" x14ac:dyDescent="0.2">
      <c r="A11" s="141"/>
      <c r="B11" s="14" t="s">
        <v>10</v>
      </c>
      <c r="C11" s="6">
        <v>32</v>
      </c>
      <c r="D11" s="10">
        <v>94</v>
      </c>
      <c r="E11" s="7">
        <v>124</v>
      </c>
      <c r="F11" s="8">
        <v>39</v>
      </c>
      <c r="G11" s="2">
        <v>105</v>
      </c>
      <c r="H11" s="9">
        <v>132</v>
      </c>
      <c r="I11" s="8">
        <v>20</v>
      </c>
      <c r="J11" s="2">
        <v>57</v>
      </c>
      <c r="K11" s="9">
        <v>75</v>
      </c>
      <c r="L11" s="8">
        <v>4</v>
      </c>
      <c r="M11" s="2">
        <v>10</v>
      </c>
      <c r="N11" s="9">
        <v>12</v>
      </c>
      <c r="O11" s="8">
        <v>1</v>
      </c>
      <c r="P11" s="2">
        <v>5</v>
      </c>
      <c r="Q11" s="9">
        <v>8</v>
      </c>
      <c r="R11" s="8">
        <v>60</v>
      </c>
      <c r="S11" s="2">
        <v>172</v>
      </c>
      <c r="T11" s="9">
        <v>223</v>
      </c>
      <c r="U11" s="12">
        <v>24</v>
      </c>
      <c r="V11" s="2">
        <v>69</v>
      </c>
      <c r="W11" s="44">
        <v>90</v>
      </c>
      <c r="X11" s="8">
        <v>6</v>
      </c>
      <c r="Y11" s="2">
        <v>14</v>
      </c>
      <c r="Z11" s="9">
        <v>16</v>
      </c>
      <c r="AA11" s="6">
        <v>18</v>
      </c>
      <c r="AB11" s="2">
        <v>55</v>
      </c>
      <c r="AC11" s="9">
        <v>74</v>
      </c>
      <c r="AD11" s="8">
        <v>10</v>
      </c>
      <c r="AE11" s="2">
        <v>30</v>
      </c>
      <c r="AF11" s="9">
        <v>41</v>
      </c>
      <c r="AG11" s="8">
        <v>2</v>
      </c>
      <c r="AH11" s="2">
        <v>9</v>
      </c>
      <c r="AI11" s="9">
        <v>13</v>
      </c>
      <c r="AJ11" s="8">
        <v>3</v>
      </c>
      <c r="AK11" s="2">
        <v>9</v>
      </c>
      <c r="AL11" s="9">
        <v>12</v>
      </c>
      <c r="AM11" s="8">
        <v>4</v>
      </c>
      <c r="AN11" s="2">
        <v>16</v>
      </c>
      <c r="AO11" s="9">
        <v>23</v>
      </c>
      <c r="AP11" s="25">
        <v>11</v>
      </c>
      <c r="AQ11" s="10">
        <v>33</v>
      </c>
      <c r="AR11" s="44">
        <f>34+9</f>
        <v>43</v>
      </c>
      <c r="AS11" s="8">
        <v>4</v>
      </c>
      <c r="AT11" s="2">
        <v>9</v>
      </c>
      <c r="AU11" s="9">
        <v>10</v>
      </c>
      <c r="AV11" s="8">
        <v>6</v>
      </c>
      <c r="AW11" s="2">
        <v>18</v>
      </c>
      <c r="AX11" s="9">
        <v>24</v>
      </c>
      <c r="AY11" s="8">
        <v>2</v>
      </c>
      <c r="AZ11" s="2">
        <v>7</v>
      </c>
      <c r="BA11" s="9">
        <v>10</v>
      </c>
      <c r="BB11" s="8">
        <v>3</v>
      </c>
      <c r="BC11" s="2">
        <v>9</v>
      </c>
      <c r="BD11" s="9">
        <v>13</v>
      </c>
      <c r="BE11" s="8">
        <v>7</v>
      </c>
      <c r="BF11" s="2">
        <v>20</v>
      </c>
      <c r="BG11" s="9">
        <v>26</v>
      </c>
      <c r="BH11" s="8">
        <v>5</v>
      </c>
      <c r="BI11" s="2">
        <v>12</v>
      </c>
      <c r="BJ11" s="9">
        <v>15</v>
      </c>
      <c r="BK11" s="8">
        <v>18</v>
      </c>
      <c r="BL11" s="2">
        <v>51</v>
      </c>
      <c r="BM11" s="7">
        <v>66</v>
      </c>
      <c r="BN11" s="8">
        <v>3</v>
      </c>
      <c r="BO11" s="10">
        <v>13</v>
      </c>
      <c r="BP11" s="26">
        <f>[1]Magistrenes!D13</f>
        <v>20</v>
      </c>
      <c r="BQ11" s="8">
        <v>15</v>
      </c>
      <c r="BR11" s="11">
        <f>'[1]FTF-A'!C13</f>
        <v>43</v>
      </c>
      <c r="BS11" s="42">
        <f>'[1]FTF-A'!D13</f>
        <v>56</v>
      </c>
      <c r="BT11" s="8">
        <v>5</v>
      </c>
      <c r="BU11" s="2">
        <v>17</v>
      </c>
      <c r="BV11" s="9">
        <v>23</v>
      </c>
      <c r="BW11" s="8">
        <v>3</v>
      </c>
      <c r="BX11" s="37">
        <f>[1]CA!C13</f>
        <v>9</v>
      </c>
      <c r="BY11" s="42">
        <f>[1]CA!D13</f>
        <v>12</v>
      </c>
      <c r="BZ11" s="4"/>
    </row>
    <row r="12" spans="1:78" x14ac:dyDescent="0.2">
      <c r="A12" s="141"/>
      <c r="B12" s="14" t="s">
        <v>11</v>
      </c>
      <c r="C12" s="6">
        <v>52</v>
      </c>
      <c r="D12" s="10">
        <v>160</v>
      </c>
      <c r="E12" s="7">
        <v>217</v>
      </c>
      <c r="F12" s="8">
        <v>78</v>
      </c>
      <c r="G12" s="2">
        <v>222</v>
      </c>
      <c r="H12" s="9">
        <v>289</v>
      </c>
      <c r="I12" s="8">
        <v>31</v>
      </c>
      <c r="J12" s="2">
        <v>102</v>
      </c>
      <c r="K12" s="9">
        <v>141</v>
      </c>
      <c r="L12" s="8">
        <v>4</v>
      </c>
      <c r="M12" s="2">
        <v>14</v>
      </c>
      <c r="N12" s="9">
        <v>21</v>
      </c>
      <c r="O12" s="8">
        <v>3</v>
      </c>
      <c r="P12" s="2">
        <v>11</v>
      </c>
      <c r="Q12" s="9">
        <v>17</v>
      </c>
      <c r="R12" s="8">
        <v>92</v>
      </c>
      <c r="S12" s="2">
        <v>281</v>
      </c>
      <c r="T12" s="9">
        <v>377</v>
      </c>
      <c r="U12" s="12">
        <v>48</v>
      </c>
      <c r="V12" s="2">
        <v>145</v>
      </c>
      <c r="W12" s="44">
        <v>195</v>
      </c>
      <c r="X12" s="8">
        <v>7</v>
      </c>
      <c r="Y12" s="2">
        <v>20</v>
      </c>
      <c r="Z12" s="9">
        <v>26</v>
      </c>
      <c r="AA12" s="6">
        <v>32</v>
      </c>
      <c r="AB12" s="2">
        <v>101</v>
      </c>
      <c r="AC12" s="9">
        <v>137</v>
      </c>
      <c r="AD12" s="8">
        <v>14</v>
      </c>
      <c r="AE12" s="2">
        <v>45</v>
      </c>
      <c r="AF12" s="9">
        <v>63</v>
      </c>
      <c r="AG12" s="8">
        <v>5</v>
      </c>
      <c r="AH12" s="2">
        <v>15</v>
      </c>
      <c r="AI12" s="9">
        <v>19</v>
      </c>
      <c r="AJ12" s="8">
        <v>6</v>
      </c>
      <c r="AK12" s="2">
        <v>18</v>
      </c>
      <c r="AL12" s="9">
        <v>24</v>
      </c>
      <c r="AM12" s="8">
        <v>10</v>
      </c>
      <c r="AN12" s="2">
        <v>36</v>
      </c>
      <c r="AO12" s="9">
        <v>51</v>
      </c>
      <c r="AP12" s="25">
        <v>12</v>
      </c>
      <c r="AQ12" s="10">
        <v>42</v>
      </c>
      <c r="AR12" s="44">
        <f>44+17</f>
        <v>61</v>
      </c>
      <c r="AS12" s="8">
        <v>7</v>
      </c>
      <c r="AT12" s="2">
        <v>22</v>
      </c>
      <c r="AU12" s="9">
        <v>30</v>
      </c>
      <c r="AV12" s="8">
        <v>12</v>
      </c>
      <c r="AW12" s="2">
        <v>44</v>
      </c>
      <c r="AX12" s="9">
        <v>65</v>
      </c>
      <c r="AY12" s="8">
        <v>6</v>
      </c>
      <c r="AZ12" s="2">
        <v>17</v>
      </c>
      <c r="BA12" s="9">
        <v>22</v>
      </c>
      <c r="BB12" s="8">
        <v>4</v>
      </c>
      <c r="BC12" s="2">
        <v>17</v>
      </c>
      <c r="BD12" s="9">
        <v>27</v>
      </c>
      <c r="BE12" s="8">
        <v>6</v>
      </c>
      <c r="BF12" s="2">
        <v>22</v>
      </c>
      <c r="BG12" s="9">
        <v>33</v>
      </c>
      <c r="BH12" s="8">
        <v>6</v>
      </c>
      <c r="BI12" s="2">
        <v>17</v>
      </c>
      <c r="BJ12" s="9">
        <v>23</v>
      </c>
      <c r="BK12" s="8">
        <v>30</v>
      </c>
      <c r="BL12" s="2">
        <v>97</v>
      </c>
      <c r="BM12" s="7">
        <v>133</v>
      </c>
      <c r="BN12" s="8">
        <v>10</v>
      </c>
      <c r="BO12" s="10">
        <v>32</v>
      </c>
      <c r="BP12" s="26">
        <f>[1]Magistrenes!D14</f>
        <v>44</v>
      </c>
      <c r="BQ12" s="8">
        <v>25</v>
      </c>
      <c r="BR12" s="11">
        <f>'[1]FTF-A'!C14</f>
        <v>75</v>
      </c>
      <c r="BS12" s="42">
        <f>'[1]FTF-A'!D14</f>
        <v>99</v>
      </c>
      <c r="BT12" s="8">
        <v>6</v>
      </c>
      <c r="BU12" s="2">
        <v>18</v>
      </c>
      <c r="BV12" s="9">
        <v>23</v>
      </c>
      <c r="BW12" s="8">
        <v>11</v>
      </c>
      <c r="BX12" s="37">
        <f>[1]CA!C14</f>
        <v>34</v>
      </c>
      <c r="BY12" s="42">
        <f>[1]CA!D14</f>
        <v>46</v>
      </c>
      <c r="BZ12" s="4"/>
    </row>
    <row r="13" spans="1:78" x14ac:dyDescent="0.2">
      <c r="A13" s="141"/>
      <c r="B13" s="14" t="s">
        <v>12</v>
      </c>
      <c r="C13" s="6">
        <v>63</v>
      </c>
      <c r="D13" s="10">
        <v>194</v>
      </c>
      <c r="E13" s="7">
        <v>262</v>
      </c>
      <c r="F13" s="8">
        <v>79</v>
      </c>
      <c r="G13" s="2">
        <v>220</v>
      </c>
      <c r="H13" s="9">
        <v>282</v>
      </c>
      <c r="I13" s="8">
        <v>31</v>
      </c>
      <c r="J13" s="2">
        <v>101</v>
      </c>
      <c r="K13" s="9">
        <v>139</v>
      </c>
      <c r="L13" s="8">
        <v>4</v>
      </c>
      <c r="M13" s="2">
        <v>10</v>
      </c>
      <c r="N13" s="9">
        <v>12</v>
      </c>
      <c r="O13" s="8">
        <v>3</v>
      </c>
      <c r="P13" s="2">
        <v>12</v>
      </c>
      <c r="Q13" s="9">
        <v>17</v>
      </c>
      <c r="R13" s="8">
        <v>101</v>
      </c>
      <c r="S13" s="2">
        <v>301</v>
      </c>
      <c r="T13" s="9">
        <v>400</v>
      </c>
      <c r="U13" s="12">
        <v>37</v>
      </c>
      <c r="V13" s="2">
        <v>109</v>
      </c>
      <c r="W13" s="44">
        <v>145</v>
      </c>
      <c r="X13" s="8">
        <v>5</v>
      </c>
      <c r="Y13" s="2">
        <v>18</v>
      </c>
      <c r="Z13" s="9">
        <v>26</v>
      </c>
      <c r="AA13" s="8">
        <v>49</v>
      </c>
      <c r="AB13" s="2">
        <v>146</v>
      </c>
      <c r="AC13" s="9">
        <v>194</v>
      </c>
      <c r="AD13" s="8">
        <v>18</v>
      </c>
      <c r="AE13" s="2">
        <v>49</v>
      </c>
      <c r="AF13" s="9">
        <v>63</v>
      </c>
      <c r="AG13" s="8">
        <v>2</v>
      </c>
      <c r="AH13" s="2">
        <v>6</v>
      </c>
      <c r="AI13" s="9">
        <v>8</v>
      </c>
      <c r="AJ13" s="8">
        <v>3</v>
      </c>
      <c r="AK13" s="2">
        <v>12</v>
      </c>
      <c r="AL13" s="9">
        <v>18</v>
      </c>
      <c r="AM13" s="8">
        <v>6</v>
      </c>
      <c r="AN13" s="2">
        <v>23</v>
      </c>
      <c r="AO13" s="9">
        <v>33</v>
      </c>
      <c r="AP13" s="25">
        <v>18</v>
      </c>
      <c r="AQ13" s="10">
        <v>55</v>
      </c>
      <c r="AR13" s="44">
        <f>50+25</f>
        <v>75</v>
      </c>
      <c r="AS13" s="8">
        <v>8</v>
      </c>
      <c r="AT13" s="2">
        <v>20</v>
      </c>
      <c r="AU13" s="9">
        <v>24</v>
      </c>
      <c r="AV13" s="8">
        <v>15</v>
      </c>
      <c r="AW13" s="2">
        <v>54</v>
      </c>
      <c r="AX13" s="9">
        <v>78</v>
      </c>
      <c r="AY13" s="8">
        <v>2</v>
      </c>
      <c r="AZ13" s="2">
        <v>7</v>
      </c>
      <c r="BA13" s="9">
        <v>9</v>
      </c>
      <c r="BB13" s="8">
        <v>4</v>
      </c>
      <c r="BC13" s="2">
        <v>14</v>
      </c>
      <c r="BD13" s="9">
        <v>19</v>
      </c>
      <c r="BE13" s="8">
        <v>6</v>
      </c>
      <c r="BF13" s="2">
        <v>17</v>
      </c>
      <c r="BG13" s="9">
        <v>21</v>
      </c>
      <c r="BH13" s="8">
        <v>10</v>
      </c>
      <c r="BI13" s="2">
        <v>30</v>
      </c>
      <c r="BJ13" s="9">
        <v>40</v>
      </c>
      <c r="BK13" s="8">
        <v>20</v>
      </c>
      <c r="BL13" s="2">
        <v>66</v>
      </c>
      <c r="BM13" s="7">
        <v>92</v>
      </c>
      <c r="BN13" s="8">
        <v>7</v>
      </c>
      <c r="BO13" s="10">
        <v>20</v>
      </c>
      <c r="BP13" s="26">
        <f>[1]Magistrenes!D15</f>
        <v>25</v>
      </c>
      <c r="BQ13" s="8">
        <v>22</v>
      </c>
      <c r="BR13" s="11">
        <f>'[1]FTF-A'!C15</f>
        <v>66</v>
      </c>
      <c r="BS13" s="42">
        <f>'[1]FTF-A'!D15</f>
        <v>87</v>
      </c>
      <c r="BT13" s="8">
        <v>9</v>
      </c>
      <c r="BU13" s="2">
        <v>28</v>
      </c>
      <c r="BV13" s="9">
        <v>37</v>
      </c>
      <c r="BW13" s="8">
        <v>7</v>
      </c>
      <c r="BX13" s="37">
        <f>[1]CA!C15</f>
        <v>19</v>
      </c>
      <c r="BY13" s="42">
        <f>[1]CA!D15</f>
        <v>24</v>
      </c>
      <c r="BZ13" s="4"/>
    </row>
    <row r="14" spans="1:78" x14ac:dyDescent="0.2">
      <c r="A14" s="141"/>
      <c r="B14" s="14" t="s">
        <v>13</v>
      </c>
      <c r="C14" s="6">
        <v>40</v>
      </c>
      <c r="D14" s="10">
        <v>122</v>
      </c>
      <c r="E14" s="7">
        <v>163</v>
      </c>
      <c r="F14" s="8">
        <v>31</v>
      </c>
      <c r="G14" s="2">
        <v>97</v>
      </c>
      <c r="H14" s="9">
        <v>132</v>
      </c>
      <c r="I14" s="8">
        <v>22</v>
      </c>
      <c r="J14" s="2">
        <v>67</v>
      </c>
      <c r="K14" s="9">
        <v>90</v>
      </c>
      <c r="L14" s="8">
        <v>11</v>
      </c>
      <c r="M14" s="2">
        <v>34</v>
      </c>
      <c r="N14" s="9">
        <v>45</v>
      </c>
      <c r="O14" s="8">
        <v>3</v>
      </c>
      <c r="P14" s="2">
        <v>8</v>
      </c>
      <c r="Q14" s="9">
        <v>10</v>
      </c>
      <c r="R14" s="8">
        <v>29</v>
      </c>
      <c r="S14" s="2">
        <v>84</v>
      </c>
      <c r="T14" s="9">
        <v>110</v>
      </c>
      <c r="U14" s="12">
        <v>15</v>
      </c>
      <c r="V14" s="2">
        <v>46</v>
      </c>
      <c r="W14" s="44">
        <v>61</v>
      </c>
      <c r="X14" s="8">
        <v>6</v>
      </c>
      <c r="Y14" s="2">
        <v>20</v>
      </c>
      <c r="Z14" s="9">
        <v>28</v>
      </c>
      <c r="AA14" s="8">
        <v>14</v>
      </c>
      <c r="AB14" s="2">
        <v>38</v>
      </c>
      <c r="AC14" s="9">
        <v>49</v>
      </c>
      <c r="AD14" s="8">
        <v>4</v>
      </c>
      <c r="AE14" s="2">
        <v>14</v>
      </c>
      <c r="AF14" s="9">
        <v>19</v>
      </c>
      <c r="AG14" s="8">
        <v>1</v>
      </c>
      <c r="AH14" s="2">
        <v>3</v>
      </c>
      <c r="AI14" s="9">
        <v>3</v>
      </c>
      <c r="AJ14" s="8">
        <v>3</v>
      </c>
      <c r="AK14" s="2">
        <v>9</v>
      </c>
      <c r="AL14" s="9">
        <v>11</v>
      </c>
      <c r="AM14" s="8">
        <v>3</v>
      </c>
      <c r="AN14" s="2">
        <v>8</v>
      </c>
      <c r="AO14" s="9">
        <v>11</v>
      </c>
      <c r="AP14" s="25">
        <v>13</v>
      </c>
      <c r="AQ14" s="10">
        <v>44</v>
      </c>
      <c r="AR14" s="44">
        <f>35+28</f>
        <v>63</v>
      </c>
      <c r="AS14" s="8">
        <v>4</v>
      </c>
      <c r="AT14" s="2">
        <v>13</v>
      </c>
      <c r="AU14" s="9">
        <v>18</v>
      </c>
      <c r="AV14" s="8">
        <v>14</v>
      </c>
      <c r="AW14" s="2">
        <v>49</v>
      </c>
      <c r="AX14" s="9">
        <v>69</v>
      </c>
      <c r="AY14" s="8">
        <v>7</v>
      </c>
      <c r="AZ14" s="2">
        <v>22</v>
      </c>
      <c r="BA14" s="9">
        <v>31</v>
      </c>
      <c r="BB14" s="8">
        <v>4</v>
      </c>
      <c r="BC14" s="2">
        <v>18</v>
      </c>
      <c r="BD14" s="9">
        <v>28</v>
      </c>
      <c r="BE14" s="8">
        <v>4</v>
      </c>
      <c r="BF14" s="2">
        <v>17</v>
      </c>
      <c r="BG14" s="9">
        <v>25</v>
      </c>
      <c r="BH14" s="8">
        <v>9</v>
      </c>
      <c r="BI14" s="2">
        <v>25</v>
      </c>
      <c r="BJ14" s="9">
        <v>31</v>
      </c>
      <c r="BK14" s="8">
        <v>70</v>
      </c>
      <c r="BL14" s="2">
        <v>239</v>
      </c>
      <c r="BM14" s="7">
        <v>339</v>
      </c>
      <c r="BN14" s="8">
        <v>24</v>
      </c>
      <c r="BO14" s="10">
        <v>70</v>
      </c>
      <c r="BP14" s="26">
        <f>[1]Magistrenes!D16</f>
        <v>93</v>
      </c>
      <c r="BQ14" s="8">
        <v>17</v>
      </c>
      <c r="BR14" s="11">
        <f>'[1]FTF-A'!C16</f>
        <v>55</v>
      </c>
      <c r="BS14" s="42">
        <f>'[1]FTF-A'!D16</f>
        <v>76</v>
      </c>
      <c r="BT14" s="8">
        <v>3</v>
      </c>
      <c r="BU14" s="2">
        <v>7</v>
      </c>
      <c r="BV14" s="9">
        <v>8</v>
      </c>
      <c r="BW14" s="8">
        <v>26</v>
      </c>
      <c r="BX14" s="37">
        <f>[1]CA!C16</f>
        <v>81</v>
      </c>
      <c r="BY14" s="42">
        <f>[1]CA!D16</f>
        <v>110</v>
      </c>
      <c r="BZ14" s="4"/>
    </row>
    <row r="15" spans="1:78" x14ac:dyDescent="0.2">
      <c r="A15" s="141"/>
      <c r="B15" s="14" t="s">
        <v>14</v>
      </c>
      <c r="C15" s="6">
        <v>41</v>
      </c>
      <c r="D15" s="10">
        <v>117</v>
      </c>
      <c r="E15" s="7">
        <v>152</v>
      </c>
      <c r="F15" s="8">
        <v>49</v>
      </c>
      <c r="G15" s="2">
        <v>142</v>
      </c>
      <c r="H15" s="9">
        <v>186</v>
      </c>
      <c r="I15" s="8">
        <v>18</v>
      </c>
      <c r="J15" s="2">
        <v>56</v>
      </c>
      <c r="K15" s="9">
        <v>76</v>
      </c>
      <c r="L15" s="8">
        <v>3</v>
      </c>
      <c r="M15" s="2">
        <v>10</v>
      </c>
      <c r="N15" s="9">
        <v>14</v>
      </c>
      <c r="O15" s="8">
        <v>3</v>
      </c>
      <c r="P15" s="2">
        <v>9</v>
      </c>
      <c r="Q15" s="9">
        <v>13</v>
      </c>
      <c r="R15" s="8">
        <v>55</v>
      </c>
      <c r="S15" s="2">
        <v>177</v>
      </c>
      <c r="T15" s="9">
        <v>243</v>
      </c>
      <c r="U15" s="12">
        <v>27</v>
      </c>
      <c r="V15" s="2">
        <v>88</v>
      </c>
      <c r="W15" s="44">
        <v>123</v>
      </c>
      <c r="X15" s="8">
        <v>4</v>
      </c>
      <c r="Y15" s="2">
        <v>16</v>
      </c>
      <c r="Z15" s="9">
        <v>24</v>
      </c>
      <c r="AA15" s="8">
        <v>19</v>
      </c>
      <c r="AB15" s="2">
        <v>68</v>
      </c>
      <c r="AC15" s="9">
        <v>98</v>
      </c>
      <c r="AD15" s="8">
        <v>11</v>
      </c>
      <c r="AE15" s="2">
        <v>33</v>
      </c>
      <c r="AF15" s="9">
        <v>45</v>
      </c>
      <c r="AG15" s="8">
        <v>1</v>
      </c>
      <c r="AH15" s="2">
        <v>3</v>
      </c>
      <c r="AI15" s="9">
        <v>4</v>
      </c>
      <c r="AJ15" s="8">
        <v>4</v>
      </c>
      <c r="AK15" s="2">
        <v>15</v>
      </c>
      <c r="AL15" s="9">
        <v>22</v>
      </c>
      <c r="AM15" s="8">
        <v>6</v>
      </c>
      <c r="AN15" s="2">
        <v>22</v>
      </c>
      <c r="AO15" s="9">
        <v>31</v>
      </c>
      <c r="AP15" s="25">
        <v>11</v>
      </c>
      <c r="AQ15" s="10">
        <v>36</v>
      </c>
      <c r="AR15" s="44">
        <f>38+12</f>
        <v>50</v>
      </c>
      <c r="AS15" s="8">
        <v>5</v>
      </c>
      <c r="AT15" s="2">
        <v>17</v>
      </c>
      <c r="AU15" s="9">
        <v>24</v>
      </c>
      <c r="AV15" s="8">
        <v>8</v>
      </c>
      <c r="AW15" s="2">
        <v>26</v>
      </c>
      <c r="AX15" s="9">
        <v>37</v>
      </c>
      <c r="AY15" s="8">
        <v>4</v>
      </c>
      <c r="AZ15" s="2">
        <v>12</v>
      </c>
      <c r="BA15" s="9">
        <v>15</v>
      </c>
      <c r="BB15" s="8">
        <v>3</v>
      </c>
      <c r="BC15" s="2">
        <v>11</v>
      </c>
      <c r="BD15" s="9">
        <v>17</v>
      </c>
      <c r="BE15" s="8">
        <v>5</v>
      </c>
      <c r="BF15" s="2">
        <v>21</v>
      </c>
      <c r="BG15" s="9">
        <v>31</v>
      </c>
      <c r="BH15" s="8">
        <v>6</v>
      </c>
      <c r="BI15" s="2">
        <v>17</v>
      </c>
      <c r="BJ15" s="9">
        <v>23</v>
      </c>
      <c r="BK15" s="8">
        <v>30</v>
      </c>
      <c r="BL15" s="2">
        <v>89</v>
      </c>
      <c r="BM15" s="7">
        <v>119</v>
      </c>
      <c r="BN15" s="8">
        <v>10</v>
      </c>
      <c r="BO15" s="10">
        <v>30</v>
      </c>
      <c r="BP15" s="26">
        <f>[1]Magistrenes!D17</f>
        <v>40</v>
      </c>
      <c r="BQ15" s="8">
        <v>18</v>
      </c>
      <c r="BR15" s="11">
        <f>'[1]FTF-A'!C17</f>
        <v>57</v>
      </c>
      <c r="BS15" s="42">
        <f>'[1]FTF-A'!D17</f>
        <v>79</v>
      </c>
      <c r="BT15" s="8">
        <v>7</v>
      </c>
      <c r="BU15" s="2">
        <v>19</v>
      </c>
      <c r="BV15" s="9">
        <v>25</v>
      </c>
      <c r="BW15" s="8">
        <v>10</v>
      </c>
      <c r="BX15" s="37">
        <f>[1]CA!C17</f>
        <v>31</v>
      </c>
      <c r="BY15" s="42">
        <f>[1]CA!D17</f>
        <v>43</v>
      </c>
      <c r="BZ15" s="4"/>
    </row>
    <row r="16" spans="1:78" x14ac:dyDescent="0.2">
      <c r="A16" s="141"/>
      <c r="B16" s="14" t="s">
        <v>15</v>
      </c>
      <c r="C16" s="6">
        <v>74</v>
      </c>
      <c r="D16" s="10">
        <v>204</v>
      </c>
      <c r="E16" s="7">
        <v>260</v>
      </c>
      <c r="F16" s="8">
        <v>55</v>
      </c>
      <c r="G16" s="2">
        <v>156</v>
      </c>
      <c r="H16" s="9">
        <v>201</v>
      </c>
      <c r="I16" s="8">
        <v>41</v>
      </c>
      <c r="J16" s="2">
        <v>118</v>
      </c>
      <c r="K16" s="9">
        <v>154</v>
      </c>
      <c r="L16" s="8">
        <v>3</v>
      </c>
      <c r="M16" s="2">
        <v>8</v>
      </c>
      <c r="N16" s="9">
        <v>10</v>
      </c>
      <c r="O16" s="8">
        <v>5</v>
      </c>
      <c r="P16" s="2">
        <v>12</v>
      </c>
      <c r="Q16" s="9">
        <v>15</v>
      </c>
      <c r="R16" s="8">
        <v>103</v>
      </c>
      <c r="S16" s="2">
        <v>285</v>
      </c>
      <c r="T16" s="9">
        <v>364</v>
      </c>
      <c r="U16" s="12">
        <v>48</v>
      </c>
      <c r="V16" s="2">
        <v>129</v>
      </c>
      <c r="W16" s="44">
        <v>163</v>
      </c>
      <c r="X16" s="8">
        <v>8</v>
      </c>
      <c r="Y16" s="2">
        <v>19</v>
      </c>
      <c r="Z16" s="9">
        <v>22</v>
      </c>
      <c r="AA16" s="8">
        <v>37</v>
      </c>
      <c r="AB16" s="2">
        <v>109</v>
      </c>
      <c r="AC16" s="9">
        <v>145</v>
      </c>
      <c r="AD16" s="8">
        <v>8</v>
      </c>
      <c r="AE16" s="2">
        <v>27</v>
      </c>
      <c r="AF16" s="9">
        <v>38</v>
      </c>
      <c r="AG16" s="8">
        <v>6</v>
      </c>
      <c r="AH16" s="2">
        <v>16</v>
      </c>
      <c r="AI16" s="9">
        <v>19</v>
      </c>
      <c r="AJ16" s="8">
        <v>4</v>
      </c>
      <c r="AK16" s="2">
        <v>11</v>
      </c>
      <c r="AL16" s="9">
        <v>14</v>
      </c>
      <c r="AM16" s="8">
        <v>8</v>
      </c>
      <c r="AN16" s="2">
        <v>24</v>
      </c>
      <c r="AO16" s="9">
        <v>32</v>
      </c>
      <c r="AP16" s="25">
        <v>13</v>
      </c>
      <c r="AQ16" s="10">
        <v>37</v>
      </c>
      <c r="AR16" s="44">
        <f>34+14</f>
        <v>48</v>
      </c>
      <c r="AS16" s="8">
        <v>7</v>
      </c>
      <c r="AT16" s="2">
        <v>19</v>
      </c>
      <c r="AU16" s="9">
        <v>23</v>
      </c>
      <c r="AV16" s="8">
        <v>15</v>
      </c>
      <c r="AW16" s="2">
        <v>48</v>
      </c>
      <c r="AX16" s="9">
        <v>66</v>
      </c>
      <c r="AY16" s="8">
        <v>2</v>
      </c>
      <c r="AZ16" s="2">
        <v>6</v>
      </c>
      <c r="BA16" s="9">
        <v>8</v>
      </c>
      <c r="BB16" s="8">
        <v>4</v>
      </c>
      <c r="BC16" s="2">
        <v>12</v>
      </c>
      <c r="BD16" s="9">
        <v>17</v>
      </c>
      <c r="BE16" s="8">
        <v>4</v>
      </c>
      <c r="BF16" s="2">
        <v>11</v>
      </c>
      <c r="BG16" s="9">
        <v>15</v>
      </c>
      <c r="BH16" s="8">
        <v>9</v>
      </c>
      <c r="BI16" s="2">
        <v>25</v>
      </c>
      <c r="BJ16" s="9">
        <v>33</v>
      </c>
      <c r="BK16" s="8">
        <v>23</v>
      </c>
      <c r="BL16" s="2">
        <v>64</v>
      </c>
      <c r="BM16" s="7">
        <v>82</v>
      </c>
      <c r="BN16" s="8">
        <v>4</v>
      </c>
      <c r="BO16" s="10">
        <v>12</v>
      </c>
      <c r="BP16" s="26">
        <f>[1]Magistrenes!D18</f>
        <v>17</v>
      </c>
      <c r="BQ16" s="8">
        <v>16</v>
      </c>
      <c r="BR16" s="11">
        <f>'[1]FTF-A'!C18</f>
        <v>50</v>
      </c>
      <c r="BS16" s="42">
        <f>'[1]FTF-A'!D18</f>
        <v>68</v>
      </c>
      <c r="BT16" s="8">
        <v>12</v>
      </c>
      <c r="BU16" s="2">
        <v>32</v>
      </c>
      <c r="BV16" s="9">
        <v>40</v>
      </c>
      <c r="BW16" s="8">
        <v>9</v>
      </c>
      <c r="BX16" s="37">
        <f>[1]CA!C18</f>
        <v>28</v>
      </c>
      <c r="BY16" s="42">
        <f>[1]CA!D18</f>
        <v>37</v>
      </c>
      <c r="BZ16" s="4"/>
    </row>
    <row r="17" spans="1:78" x14ac:dyDescent="0.2">
      <c r="A17" s="141"/>
      <c r="B17" s="14" t="s">
        <v>16</v>
      </c>
      <c r="C17" s="6">
        <v>39</v>
      </c>
      <c r="D17" s="10">
        <v>112</v>
      </c>
      <c r="E17" s="7">
        <v>147</v>
      </c>
      <c r="F17" s="8">
        <v>67</v>
      </c>
      <c r="G17" s="2">
        <v>195</v>
      </c>
      <c r="H17" s="9">
        <v>255</v>
      </c>
      <c r="I17" s="8">
        <v>30</v>
      </c>
      <c r="J17" s="2">
        <v>91</v>
      </c>
      <c r="K17" s="9">
        <v>121</v>
      </c>
      <c r="L17" s="8">
        <v>4</v>
      </c>
      <c r="M17" s="2">
        <v>12</v>
      </c>
      <c r="N17" s="9">
        <v>16</v>
      </c>
      <c r="O17" s="8">
        <v>1</v>
      </c>
      <c r="P17" s="2">
        <v>5</v>
      </c>
      <c r="Q17" s="9">
        <v>7</v>
      </c>
      <c r="R17" s="8">
        <v>93</v>
      </c>
      <c r="S17" s="2">
        <v>273</v>
      </c>
      <c r="T17" s="9">
        <v>359</v>
      </c>
      <c r="U17" s="12">
        <v>32</v>
      </c>
      <c r="V17" s="2">
        <v>104</v>
      </c>
      <c r="W17" s="44">
        <v>144</v>
      </c>
      <c r="X17" s="8">
        <v>5</v>
      </c>
      <c r="Y17" s="2">
        <v>17</v>
      </c>
      <c r="Z17" s="9">
        <v>23</v>
      </c>
      <c r="AA17" s="8">
        <v>22</v>
      </c>
      <c r="AB17" s="2">
        <v>69</v>
      </c>
      <c r="AC17" s="9">
        <v>93</v>
      </c>
      <c r="AD17" s="8">
        <v>17</v>
      </c>
      <c r="AE17" s="2">
        <v>56</v>
      </c>
      <c r="AF17" s="9">
        <v>79</v>
      </c>
      <c r="AG17" s="8">
        <v>2</v>
      </c>
      <c r="AH17" s="2">
        <v>5</v>
      </c>
      <c r="AI17" s="9">
        <v>6</v>
      </c>
      <c r="AJ17" s="8">
        <v>7</v>
      </c>
      <c r="AK17" s="2">
        <v>19</v>
      </c>
      <c r="AL17" s="9">
        <v>24</v>
      </c>
      <c r="AM17" s="8">
        <v>11</v>
      </c>
      <c r="AN17" s="2">
        <v>39</v>
      </c>
      <c r="AO17" s="9">
        <v>56</v>
      </c>
      <c r="AP17" s="25">
        <v>17</v>
      </c>
      <c r="AQ17" s="10">
        <v>49</v>
      </c>
      <c r="AR17" s="44">
        <f>49+15</f>
        <v>64</v>
      </c>
      <c r="AS17" s="8">
        <v>9</v>
      </c>
      <c r="AT17" s="2">
        <v>30</v>
      </c>
      <c r="AU17" s="9">
        <v>42</v>
      </c>
      <c r="AV17" s="8">
        <v>27</v>
      </c>
      <c r="AW17" s="2">
        <v>84</v>
      </c>
      <c r="AX17" s="9">
        <v>115</v>
      </c>
      <c r="AY17" s="8">
        <v>5</v>
      </c>
      <c r="AZ17" s="2">
        <v>16</v>
      </c>
      <c r="BA17" s="9">
        <v>21</v>
      </c>
      <c r="BB17" s="8">
        <v>2</v>
      </c>
      <c r="BC17" s="2">
        <v>11</v>
      </c>
      <c r="BD17" s="9">
        <v>19</v>
      </c>
      <c r="BE17" s="8">
        <v>7</v>
      </c>
      <c r="BF17" s="2">
        <v>23</v>
      </c>
      <c r="BG17" s="9">
        <v>31</v>
      </c>
      <c r="BH17" s="8">
        <v>8</v>
      </c>
      <c r="BI17" s="2">
        <v>24</v>
      </c>
      <c r="BJ17" s="9">
        <v>31</v>
      </c>
      <c r="BK17" s="8">
        <v>22</v>
      </c>
      <c r="BL17" s="2">
        <v>68</v>
      </c>
      <c r="BM17" s="7">
        <v>92</v>
      </c>
      <c r="BN17" s="8">
        <v>9</v>
      </c>
      <c r="BO17" s="10">
        <v>28</v>
      </c>
      <c r="BP17" s="26">
        <f>[1]Magistrenes!D19</f>
        <v>37</v>
      </c>
      <c r="BQ17" s="8">
        <v>33</v>
      </c>
      <c r="BR17" s="11">
        <f>'[1]FTF-A'!C19</f>
        <v>103</v>
      </c>
      <c r="BS17" s="42">
        <f>'[1]FTF-A'!D19</f>
        <v>140</v>
      </c>
      <c r="BT17" s="8">
        <v>6</v>
      </c>
      <c r="BU17" s="2">
        <v>16</v>
      </c>
      <c r="BV17" s="9">
        <v>20</v>
      </c>
      <c r="BW17" s="8">
        <v>9</v>
      </c>
      <c r="BX17" s="37">
        <f>[1]CA!C19</f>
        <v>34</v>
      </c>
      <c r="BY17" s="42">
        <f>[1]CA!D19</f>
        <v>49</v>
      </c>
      <c r="BZ17" s="4"/>
    </row>
    <row r="18" spans="1:78" x14ac:dyDescent="0.2">
      <c r="A18" s="141"/>
      <c r="B18" s="14" t="s">
        <v>17</v>
      </c>
      <c r="C18" s="6">
        <v>31</v>
      </c>
      <c r="D18" s="10">
        <v>84</v>
      </c>
      <c r="E18" s="7">
        <v>106</v>
      </c>
      <c r="F18" s="8">
        <v>30</v>
      </c>
      <c r="G18" s="2">
        <v>85</v>
      </c>
      <c r="H18" s="9">
        <v>110</v>
      </c>
      <c r="I18" s="8">
        <v>14</v>
      </c>
      <c r="J18" s="2">
        <v>43</v>
      </c>
      <c r="K18" s="9">
        <v>58</v>
      </c>
      <c r="L18" s="8">
        <v>5</v>
      </c>
      <c r="M18" s="2">
        <v>12</v>
      </c>
      <c r="N18" s="9">
        <v>14</v>
      </c>
      <c r="O18" s="8">
        <v>2</v>
      </c>
      <c r="P18" s="2">
        <v>4</v>
      </c>
      <c r="Q18" s="9">
        <v>5</v>
      </c>
      <c r="R18" s="8">
        <v>29</v>
      </c>
      <c r="S18" s="2">
        <v>87</v>
      </c>
      <c r="T18" s="9">
        <v>116</v>
      </c>
      <c r="U18" s="12">
        <v>14</v>
      </c>
      <c r="V18" s="2">
        <v>42</v>
      </c>
      <c r="W18" s="44">
        <v>57</v>
      </c>
      <c r="X18" s="8">
        <v>5</v>
      </c>
      <c r="Y18" s="2">
        <v>14</v>
      </c>
      <c r="Z18" s="9">
        <v>18</v>
      </c>
      <c r="AA18" s="8">
        <v>11</v>
      </c>
      <c r="AB18" s="2">
        <v>31</v>
      </c>
      <c r="AC18" s="9">
        <v>41</v>
      </c>
      <c r="AD18" s="8">
        <v>4</v>
      </c>
      <c r="AE18" s="2">
        <v>15</v>
      </c>
      <c r="AF18" s="9">
        <v>23</v>
      </c>
      <c r="AG18" s="8">
        <v>1</v>
      </c>
      <c r="AH18" s="2">
        <v>2</v>
      </c>
      <c r="AI18" s="9">
        <v>2</v>
      </c>
      <c r="AJ18" s="8">
        <v>2</v>
      </c>
      <c r="AK18" s="2">
        <v>5</v>
      </c>
      <c r="AL18" s="9">
        <v>6</v>
      </c>
      <c r="AM18" s="8">
        <v>2</v>
      </c>
      <c r="AN18" s="2">
        <v>8</v>
      </c>
      <c r="AO18" s="9">
        <v>11</v>
      </c>
      <c r="AP18" s="25">
        <v>7</v>
      </c>
      <c r="AQ18" s="10">
        <v>23</v>
      </c>
      <c r="AR18" s="44">
        <f>19+13</f>
        <v>32</v>
      </c>
      <c r="AS18" s="8">
        <v>4</v>
      </c>
      <c r="AT18" s="2">
        <v>10</v>
      </c>
      <c r="AU18" s="9">
        <v>13</v>
      </c>
      <c r="AV18" s="8">
        <v>13</v>
      </c>
      <c r="AW18" s="2">
        <v>41</v>
      </c>
      <c r="AX18" s="9">
        <v>56</v>
      </c>
      <c r="AY18" s="8">
        <v>5</v>
      </c>
      <c r="AZ18" s="2">
        <v>13</v>
      </c>
      <c r="BA18" s="9">
        <v>16</v>
      </c>
      <c r="BB18" s="8">
        <v>2</v>
      </c>
      <c r="BC18" s="2">
        <v>9</v>
      </c>
      <c r="BD18" s="9">
        <v>14</v>
      </c>
      <c r="BE18" s="8">
        <v>4</v>
      </c>
      <c r="BF18" s="2">
        <v>14</v>
      </c>
      <c r="BG18" s="9">
        <v>19</v>
      </c>
      <c r="BH18" s="8">
        <v>5</v>
      </c>
      <c r="BI18" s="2">
        <v>15</v>
      </c>
      <c r="BJ18" s="9">
        <v>20</v>
      </c>
      <c r="BK18" s="8">
        <v>18</v>
      </c>
      <c r="BL18" s="2">
        <v>61</v>
      </c>
      <c r="BM18" s="7">
        <v>87</v>
      </c>
      <c r="BN18" s="8">
        <v>8</v>
      </c>
      <c r="BO18" s="10">
        <v>28</v>
      </c>
      <c r="BP18" s="26">
        <f>[1]Magistrenes!D20</f>
        <v>39</v>
      </c>
      <c r="BQ18" s="8">
        <v>14</v>
      </c>
      <c r="BR18" s="11">
        <f>'[1]FTF-A'!C20</f>
        <v>46</v>
      </c>
      <c r="BS18" s="42">
        <f>'[1]FTF-A'!D20</f>
        <v>64</v>
      </c>
      <c r="BT18" s="8">
        <v>4</v>
      </c>
      <c r="BU18" s="2">
        <v>11</v>
      </c>
      <c r="BV18" s="9">
        <v>14</v>
      </c>
      <c r="BW18" s="8">
        <v>11</v>
      </c>
      <c r="BX18" s="37">
        <f>[1]CA!C20</f>
        <v>35</v>
      </c>
      <c r="BY18" s="42">
        <f>[1]CA!D20</f>
        <v>47</v>
      </c>
      <c r="BZ18" s="4"/>
    </row>
    <row r="19" spans="1:78" x14ac:dyDescent="0.2">
      <c r="A19" s="141"/>
      <c r="B19" s="14" t="s">
        <v>18</v>
      </c>
      <c r="C19" s="6">
        <v>15</v>
      </c>
      <c r="D19" s="10">
        <v>48</v>
      </c>
      <c r="E19" s="7">
        <v>65</v>
      </c>
      <c r="F19" s="8">
        <v>17</v>
      </c>
      <c r="G19" s="2">
        <v>51</v>
      </c>
      <c r="H19" s="9">
        <v>68</v>
      </c>
      <c r="I19" s="8">
        <v>8</v>
      </c>
      <c r="J19" s="2">
        <v>29</v>
      </c>
      <c r="K19" s="9">
        <v>42</v>
      </c>
      <c r="L19" s="8">
        <v>2</v>
      </c>
      <c r="M19" s="2">
        <v>7</v>
      </c>
      <c r="N19" s="9">
        <v>9</v>
      </c>
      <c r="O19" s="8">
        <v>0</v>
      </c>
      <c r="P19" s="2">
        <v>2</v>
      </c>
      <c r="Q19" s="9">
        <v>3</v>
      </c>
      <c r="R19" s="8">
        <v>13</v>
      </c>
      <c r="S19" s="2">
        <v>42</v>
      </c>
      <c r="T19" s="9">
        <v>58</v>
      </c>
      <c r="U19" s="12">
        <v>7</v>
      </c>
      <c r="V19" s="2">
        <v>18</v>
      </c>
      <c r="W19" s="44">
        <v>22</v>
      </c>
      <c r="X19" s="8">
        <v>0</v>
      </c>
      <c r="Y19" s="2">
        <v>1</v>
      </c>
      <c r="Z19" s="9">
        <v>2</v>
      </c>
      <c r="AA19" s="8">
        <v>5</v>
      </c>
      <c r="AB19" s="2">
        <v>17</v>
      </c>
      <c r="AC19" s="9">
        <v>24</v>
      </c>
      <c r="AD19" s="8">
        <v>3</v>
      </c>
      <c r="AE19" s="2">
        <v>10</v>
      </c>
      <c r="AF19" s="9">
        <v>13</v>
      </c>
      <c r="AG19" s="8">
        <v>1</v>
      </c>
      <c r="AH19" s="2">
        <v>1</v>
      </c>
      <c r="AI19" s="9">
        <v>1</v>
      </c>
      <c r="AJ19" s="8">
        <v>1</v>
      </c>
      <c r="AK19" s="2">
        <v>5</v>
      </c>
      <c r="AL19" s="9">
        <v>8</v>
      </c>
      <c r="AM19" s="8">
        <v>3</v>
      </c>
      <c r="AN19" s="2">
        <v>10</v>
      </c>
      <c r="AO19" s="9">
        <v>13</v>
      </c>
      <c r="AP19" s="25">
        <v>6</v>
      </c>
      <c r="AQ19" s="10">
        <v>18</v>
      </c>
      <c r="AR19" s="44">
        <f>13+10</f>
        <v>23</v>
      </c>
      <c r="AS19" s="8">
        <v>1</v>
      </c>
      <c r="AT19" s="2">
        <v>3</v>
      </c>
      <c r="AU19" s="9">
        <v>4</v>
      </c>
      <c r="AV19" s="8">
        <v>10</v>
      </c>
      <c r="AW19" s="2">
        <v>28</v>
      </c>
      <c r="AX19" s="9">
        <v>36</v>
      </c>
      <c r="AY19" s="8">
        <v>4</v>
      </c>
      <c r="AZ19" s="2">
        <v>9</v>
      </c>
      <c r="BA19" s="9">
        <v>10</v>
      </c>
      <c r="BB19" s="8">
        <v>2</v>
      </c>
      <c r="BC19" s="2">
        <v>8</v>
      </c>
      <c r="BD19" s="9">
        <v>13</v>
      </c>
      <c r="BE19" s="8">
        <v>3</v>
      </c>
      <c r="BF19" s="2">
        <v>7</v>
      </c>
      <c r="BG19" s="9">
        <v>8</v>
      </c>
      <c r="BH19" s="8">
        <v>3</v>
      </c>
      <c r="BI19" s="2">
        <v>8</v>
      </c>
      <c r="BJ19" s="9">
        <v>11</v>
      </c>
      <c r="BK19" s="8">
        <v>16</v>
      </c>
      <c r="BL19" s="2">
        <v>50</v>
      </c>
      <c r="BM19" s="7">
        <v>69</v>
      </c>
      <c r="BN19" s="8">
        <v>7</v>
      </c>
      <c r="BO19" s="10">
        <v>18</v>
      </c>
      <c r="BP19" s="26">
        <f>[1]Magistrenes!D21</f>
        <v>22</v>
      </c>
      <c r="BQ19" s="8">
        <v>9</v>
      </c>
      <c r="BR19" s="11">
        <f>'[1]FTF-A'!C21</f>
        <v>27</v>
      </c>
      <c r="BS19" s="42">
        <f>'[1]FTF-A'!D21</f>
        <v>36</v>
      </c>
      <c r="BT19" s="8">
        <v>1</v>
      </c>
      <c r="BU19" s="2">
        <v>2</v>
      </c>
      <c r="BV19" s="9">
        <v>3</v>
      </c>
      <c r="BW19" s="8">
        <v>6</v>
      </c>
      <c r="BX19" s="37">
        <f>[1]CA!C21</f>
        <v>18</v>
      </c>
      <c r="BY19" s="42">
        <f>[1]CA!D21</f>
        <v>24</v>
      </c>
      <c r="BZ19" s="4"/>
    </row>
    <row r="20" spans="1:78" x14ac:dyDescent="0.2">
      <c r="A20" s="141"/>
      <c r="B20" s="14" t="s">
        <v>19</v>
      </c>
      <c r="C20" s="6">
        <v>43</v>
      </c>
      <c r="D20" s="10">
        <v>129</v>
      </c>
      <c r="E20" s="7">
        <v>172</v>
      </c>
      <c r="F20" s="8">
        <v>35</v>
      </c>
      <c r="G20" s="2">
        <v>102</v>
      </c>
      <c r="H20" s="9">
        <v>135</v>
      </c>
      <c r="I20" s="8">
        <v>23</v>
      </c>
      <c r="J20" s="2">
        <v>71</v>
      </c>
      <c r="K20" s="9">
        <v>95</v>
      </c>
      <c r="L20" s="8">
        <v>4</v>
      </c>
      <c r="M20" s="2">
        <v>13</v>
      </c>
      <c r="N20" s="9">
        <v>18</v>
      </c>
      <c r="O20" s="8">
        <v>3</v>
      </c>
      <c r="P20" s="2">
        <v>10</v>
      </c>
      <c r="Q20" s="9">
        <v>15</v>
      </c>
      <c r="R20" s="8">
        <v>40</v>
      </c>
      <c r="S20" s="2">
        <v>124</v>
      </c>
      <c r="T20" s="9">
        <v>167</v>
      </c>
      <c r="U20" s="12">
        <v>18</v>
      </c>
      <c r="V20" s="2">
        <v>54</v>
      </c>
      <c r="W20" s="44">
        <v>73</v>
      </c>
      <c r="X20" s="8">
        <v>6</v>
      </c>
      <c r="Y20" s="2">
        <v>14</v>
      </c>
      <c r="Z20" s="9">
        <v>17</v>
      </c>
      <c r="AA20" s="8">
        <v>14</v>
      </c>
      <c r="AB20" s="2">
        <v>45</v>
      </c>
      <c r="AC20" s="9">
        <v>63</v>
      </c>
      <c r="AD20" s="8">
        <v>5</v>
      </c>
      <c r="AE20" s="2">
        <v>15</v>
      </c>
      <c r="AF20" s="9">
        <v>21</v>
      </c>
      <c r="AG20" s="8">
        <v>1</v>
      </c>
      <c r="AH20" s="2">
        <v>3</v>
      </c>
      <c r="AI20" s="9">
        <v>4</v>
      </c>
      <c r="AJ20" s="8">
        <v>1</v>
      </c>
      <c r="AK20" s="2">
        <v>3</v>
      </c>
      <c r="AL20" s="9">
        <v>4</v>
      </c>
      <c r="AM20" s="8">
        <v>3</v>
      </c>
      <c r="AN20" s="2">
        <v>10</v>
      </c>
      <c r="AO20" s="9">
        <v>15</v>
      </c>
      <c r="AP20" s="25">
        <v>12</v>
      </c>
      <c r="AQ20" s="10">
        <v>36</v>
      </c>
      <c r="AR20" s="44">
        <f>24+25</f>
        <v>49</v>
      </c>
      <c r="AS20" s="8">
        <v>4</v>
      </c>
      <c r="AT20" s="2">
        <v>13</v>
      </c>
      <c r="AU20" s="9">
        <v>18</v>
      </c>
      <c r="AV20" s="8">
        <v>13</v>
      </c>
      <c r="AW20" s="2">
        <v>44</v>
      </c>
      <c r="AX20" s="9">
        <v>62</v>
      </c>
      <c r="AY20" s="8">
        <v>6</v>
      </c>
      <c r="AZ20" s="2">
        <v>15</v>
      </c>
      <c r="BA20" s="9">
        <v>19</v>
      </c>
      <c r="BB20" s="8">
        <v>3</v>
      </c>
      <c r="BC20" s="2">
        <v>13</v>
      </c>
      <c r="BD20" s="9">
        <v>19</v>
      </c>
      <c r="BE20" s="8">
        <v>4</v>
      </c>
      <c r="BF20" s="2">
        <v>14</v>
      </c>
      <c r="BG20" s="9">
        <v>20</v>
      </c>
      <c r="BH20" s="8">
        <v>6</v>
      </c>
      <c r="BI20" s="2">
        <v>18</v>
      </c>
      <c r="BJ20" s="9">
        <v>25</v>
      </c>
      <c r="BK20" s="8">
        <v>28</v>
      </c>
      <c r="BL20" s="2">
        <v>81</v>
      </c>
      <c r="BM20" s="7">
        <v>106</v>
      </c>
      <c r="BN20" s="8">
        <v>10</v>
      </c>
      <c r="BO20" s="10">
        <v>28</v>
      </c>
      <c r="BP20" s="26">
        <f>[1]Magistrenes!D22</f>
        <v>37</v>
      </c>
      <c r="BQ20" s="8">
        <v>17</v>
      </c>
      <c r="BR20" s="11">
        <f>'[1]FTF-A'!C22</f>
        <v>49</v>
      </c>
      <c r="BS20" s="42">
        <f>'[1]FTF-A'!D22</f>
        <v>63</v>
      </c>
      <c r="BT20" s="8">
        <v>7</v>
      </c>
      <c r="BU20" s="2">
        <v>17</v>
      </c>
      <c r="BV20" s="9">
        <v>21</v>
      </c>
      <c r="BW20" s="8">
        <v>12</v>
      </c>
      <c r="BX20" s="37">
        <f>[1]CA!C22</f>
        <v>33</v>
      </c>
      <c r="BY20" s="42">
        <f>[1]CA!D22</f>
        <v>43</v>
      </c>
      <c r="BZ20" s="4"/>
    </row>
    <row r="21" spans="1:78" x14ac:dyDescent="0.2">
      <c r="A21" s="141"/>
      <c r="B21" s="14" t="s">
        <v>20</v>
      </c>
      <c r="C21" s="6">
        <v>71</v>
      </c>
      <c r="D21" s="10">
        <v>219</v>
      </c>
      <c r="E21" s="7">
        <v>295</v>
      </c>
      <c r="F21" s="8">
        <v>55</v>
      </c>
      <c r="G21" s="2">
        <v>170</v>
      </c>
      <c r="H21" s="9">
        <v>230</v>
      </c>
      <c r="I21" s="8">
        <v>39</v>
      </c>
      <c r="J21" s="2">
        <v>114</v>
      </c>
      <c r="K21" s="9">
        <v>149</v>
      </c>
      <c r="L21" s="8">
        <v>6</v>
      </c>
      <c r="M21" s="2">
        <v>18</v>
      </c>
      <c r="N21" s="9">
        <v>25</v>
      </c>
      <c r="O21" s="8">
        <v>6</v>
      </c>
      <c r="P21" s="2">
        <v>18</v>
      </c>
      <c r="Q21" s="9">
        <v>25</v>
      </c>
      <c r="R21" s="8">
        <v>91</v>
      </c>
      <c r="S21" s="2">
        <v>286</v>
      </c>
      <c r="T21" s="9">
        <v>389</v>
      </c>
      <c r="U21" s="12">
        <v>27</v>
      </c>
      <c r="V21" s="2">
        <v>91</v>
      </c>
      <c r="W21" s="44">
        <v>127</v>
      </c>
      <c r="X21" s="8">
        <v>16</v>
      </c>
      <c r="Y21" s="2">
        <v>44</v>
      </c>
      <c r="Z21" s="9">
        <v>55</v>
      </c>
      <c r="AA21" s="8">
        <v>30</v>
      </c>
      <c r="AB21" s="2">
        <v>82</v>
      </c>
      <c r="AC21" s="9">
        <v>105</v>
      </c>
      <c r="AD21" s="8">
        <v>24</v>
      </c>
      <c r="AE21" s="2">
        <v>69</v>
      </c>
      <c r="AF21" s="9">
        <v>89</v>
      </c>
      <c r="AG21" s="8">
        <v>1</v>
      </c>
      <c r="AH21" s="2">
        <v>3</v>
      </c>
      <c r="AI21" s="9">
        <v>4</v>
      </c>
      <c r="AJ21" s="8">
        <v>2</v>
      </c>
      <c r="AK21" s="2">
        <v>11</v>
      </c>
      <c r="AL21" s="9">
        <v>17</v>
      </c>
      <c r="AM21" s="8">
        <v>8</v>
      </c>
      <c r="AN21" s="2">
        <v>30</v>
      </c>
      <c r="AO21" s="9">
        <v>44</v>
      </c>
      <c r="AP21" s="25">
        <v>14</v>
      </c>
      <c r="AQ21" s="10">
        <v>45</v>
      </c>
      <c r="AR21" s="44">
        <f>42+19</f>
        <v>61</v>
      </c>
      <c r="AS21" s="8">
        <v>7</v>
      </c>
      <c r="AT21" s="2">
        <v>18</v>
      </c>
      <c r="AU21" s="9">
        <v>23</v>
      </c>
      <c r="AV21" s="8">
        <v>20</v>
      </c>
      <c r="AW21" s="2">
        <v>72</v>
      </c>
      <c r="AX21" s="9">
        <v>103</v>
      </c>
      <c r="AY21" s="8">
        <v>7</v>
      </c>
      <c r="AZ21" s="2">
        <v>20</v>
      </c>
      <c r="BA21" s="9">
        <v>26</v>
      </c>
      <c r="BB21" s="8">
        <v>4</v>
      </c>
      <c r="BC21" s="2">
        <v>13</v>
      </c>
      <c r="BD21" s="9">
        <v>19</v>
      </c>
      <c r="BE21" s="8">
        <v>11</v>
      </c>
      <c r="BF21" s="2">
        <v>36</v>
      </c>
      <c r="BG21" s="9">
        <v>51</v>
      </c>
      <c r="BH21" s="8">
        <v>6</v>
      </c>
      <c r="BI21" s="2">
        <v>19</v>
      </c>
      <c r="BJ21" s="9">
        <v>26</v>
      </c>
      <c r="BK21" s="8">
        <v>31</v>
      </c>
      <c r="BL21" s="2">
        <v>89</v>
      </c>
      <c r="BM21" s="7">
        <v>117</v>
      </c>
      <c r="BN21" s="8">
        <v>10</v>
      </c>
      <c r="BO21" s="10">
        <v>31</v>
      </c>
      <c r="BP21" s="26">
        <f>[1]Magistrenes!D23</f>
        <v>43</v>
      </c>
      <c r="BQ21" s="8">
        <v>26</v>
      </c>
      <c r="BR21" s="11">
        <f>'[1]FTF-A'!C23</f>
        <v>77</v>
      </c>
      <c r="BS21" s="42">
        <f>'[1]FTF-A'!D23</f>
        <v>101</v>
      </c>
      <c r="BT21" s="8">
        <v>6</v>
      </c>
      <c r="BU21" s="2">
        <v>17</v>
      </c>
      <c r="BV21" s="9">
        <v>22</v>
      </c>
      <c r="BW21" s="8">
        <v>11</v>
      </c>
      <c r="BX21" s="37">
        <f>[1]CA!C23</f>
        <v>29</v>
      </c>
      <c r="BY21" s="42">
        <f>[1]CA!D23</f>
        <v>35</v>
      </c>
      <c r="BZ21" s="4"/>
    </row>
    <row r="22" spans="1:78" x14ac:dyDescent="0.2">
      <c r="A22" s="141"/>
      <c r="B22" s="14" t="s">
        <v>21</v>
      </c>
      <c r="C22" s="6">
        <v>35</v>
      </c>
      <c r="D22" s="10">
        <v>128</v>
      </c>
      <c r="E22" s="7">
        <v>186</v>
      </c>
      <c r="F22" s="8">
        <v>48</v>
      </c>
      <c r="G22" s="2">
        <v>137</v>
      </c>
      <c r="H22" s="9">
        <v>177</v>
      </c>
      <c r="I22" s="8">
        <v>19</v>
      </c>
      <c r="J22" s="2">
        <v>58</v>
      </c>
      <c r="K22" s="9">
        <v>79</v>
      </c>
      <c r="L22" s="8">
        <v>4</v>
      </c>
      <c r="M22" s="2">
        <v>12</v>
      </c>
      <c r="N22" s="9">
        <v>15</v>
      </c>
      <c r="O22" s="8">
        <v>8</v>
      </c>
      <c r="P22" s="2">
        <v>23</v>
      </c>
      <c r="Q22" s="9">
        <v>30</v>
      </c>
      <c r="R22" s="8">
        <v>42</v>
      </c>
      <c r="S22" s="2">
        <v>138</v>
      </c>
      <c r="T22" s="9">
        <v>191</v>
      </c>
      <c r="U22" s="12">
        <v>19</v>
      </c>
      <c r="V22" s="2">
        <v>63</v>
      </c>
      <c r="W22" s="44">
        <v>87</v>
      </c>
      <c r="X22" s="8">
        <v>6</v>
      </c>
      <c r="Y22" s="2">
        <v>18</v>
      </c>
      <c r="Z22" s="9">
        <v>24</v>
      </c>
      <c r="AA22" s="8">
        <v>14</v>
      </c>
      <c r="AB22" s="2">
        <v>45</v>
      </c>
      <c r="AC22" s="9">
        <v>62</v>
      </c>
      <c r="AD22" s="8">
        <v>9</v>
      </c>
      <c r="AE22" s="2">
        <v>27</v>
      </c>
      <c r="AF22" s="9">
        <v>36</v>
      </c>
      <c r="AG22" s="8">
        <v>0</v>
      </c>
      <c r="AH22" s="2">
        <v>2</v>
      </c>
      <c r="AI22" s="9">
        <v>3</v>
      </c>
      <c r="AJ22" s="8">
        <v>2</v>
      </c>
      <c r="AK22" s="2">
        <v>11</v>
      </c>
      <c r="AL22" s="9">
        <v>18</v>
      </c>
      <c r="AM22" s="8">
        <v>5</v>
      </c>
      <c r="AN22" s="2">
        <v>16</v>
      </c>
      <c r="AO22" s="9">
        <v>22</v>
      </c>
      <c r="AP22" s="25">
        <v>10</v>
      </c>
      <c r="AQ22" s="10">
        <v>28</v>
      </c>
      <c r="AR22" s="44">
        <f>20+16</f>
        <v>36</v>
      </c>
      <c r="AS22" s="8">
        <v>3</v>
      </c>
      <c r="AT22" s="2">
        <v>9</v>
      </c>
      <c r="AU22" s="9">
        <v>13</v>
      </c>
      <c r="AV22" s="8">
        <v>17</v>
      </c>
      <c r="AW22" s="2">
        <v>49</v>
      </c>
      <c r="AX22" s="9">
        <v>65</v>
      </c>
      <c r="AY22" s="8">
        <v>7</v>
      </c>
      <c r="AZ22" s="2">
        <v>19</v>
      </c>
      <c r="BA22" s="9">
        <v>24</v>
      </c>
      <c r="BB22" s="8">
        <v>3</v>
      </c>
      <c r="BC22" s="2">
        <v>14</v>
      </c>
      <c r="BD22" s="9">
        <v>23</v>
      </c>
      <c r="BE22" s="8">
        <v>7</v>
      </c>
      <c r="BF22" s="2">
        <v>26</v>
      </c>
      <c r="BG22" s="9">
        <v>38</v>
      </c>
      <c r="BH22" s="8">
        <v>7</v>
      </c>
      <c r="BI22" s="2">
        <v>19</v>
      </c>
      <c r="BJ22" s="9">
        <v>25</v>
      </c>
      <c r="BK22" s="8">
        <v>23</v>
      </c>
      <c r="BL22" s="2">
        <v>75</v>
      </c>
      <c r="BM22" s="7">
        <v>103</v>
      </c>
      <c r="BN22" s="8">
        <v>12</v>
      </c>
      <c r="BO22" s="10">
        <v>34</v>
      </c>
      <c r="BP22" s="26">
        <f>[1]Magistrenes!D24</f>
        <v>44</v>
      </c>
      <c r="BQ22" s="8">
        <v>22</v>
      </c>
      <c r="BR22" s="11">
        <f>'[1]FTF-A'!C24</f>
        <v>64</v>
      </c>
      <c r="BS22" s="42">
        <f>'[1]FTF-A'!D24</f>
        <v>85</v>
      </c>
      <c r="BT22" s="8">
        <v>5</v>
      </c>
      <c r="BU22" s="2">
        <v>14</v>
      </c>
      <c r="BV22" s="9">
        <v>18</v>
      </c>
      <c r="BW22" s="8">
        <v>8</v>
      </c>
      <c r="BX22" s="37">
        <f>[1]CA!C24</f>
        <v>26</v>
      </c>
      <c r="BY22" s="42">
        <f>[1]CA!D24</f>
        <v>36</v>
      </c>
      <c r="BZ22" s="4"/>
    </row>
    <row r="23" spans="1:78" x14ac:dyDescent="0.2">
      <c r="A23" s="141"/>
      <c r="B23" s="14" t="s">
        <v>22</v>
      </c>
      <c r="C23" s="6">
        <v>18</v>
      </c>
      <c r="D23" s="10">
        <v>54</v>
      </c>
      <c r="E23" s="7">
        <v>73</v>
      </c>
      <c r="F23" s="8">
        <v>14</v>
      </c>
      <c r="G23" s="2">
        <v>42</v>
      </c>
      <c r="H23" s="9">
        <v>55</v>
      </c>
      <c r="I23" s="8">
        <v>11</v>
      </c>
      <c r="J23" s="2">
        <v>27</v>
      </c>
      <c r="K23" s="9">
        <v>32</v>
      </c>
      <c r="L23" s="8">
        <v>3</v>
      </c>
      <c r="M23" s="2">
        <v>11</v>
      </c>
      <c r="N23" s="9">
        <v>15</v>
      </c>
      <c r="O23" s="8">
        <v>0</v>
      </c>
      <c r="P23" s="2">
        <v>2</v>
      </c>
      <c r="Q23" s="9">
        <v>3</v>
      </c>
      <c r="R23" s="8">
        <v>4</v>
      </c>
      <c r="S23" s="2">
        <v>15</v>
      </c>
      <c r="T23" s="9">
        <v>22</v>
      </c>
      <c r="U23" s="12">
        <v>5</v>
      </c>
      <c r="V23" s="2">
        <v>15</v>
      </c>
      <c r="W23" s="44">
        <v>20</v>
      </c>
      <c r="X23" s="8">
        <v>5</v>
      </c>
      <c r="Y23" s="2">
        <v>12</v>
      </c>
      <c r="Z23" s="9">
        <v>15</v>
      </c>
      <c r="AA23" s="8">
        <v>6</v>
      </c>
      <c r="AB23" s="2">
        <v>19</v>
      </c>
      <c r="AC23" s="9">
        <v>25</v>
      </c>
      <c r="AD23" s="8">
        <v>2</v>
      </c>
      <c r="AE23" s="2">
        <v>6</v>
      </c>
      <c r="AF23" s="9">
        <v>8</v>
      </c>
      <c r="AG23" s="8">
        <v>0</v>
      </c>
      <c r="AH23" s="2">
        <v>0</v>
      </c>
      <c r="AI23" s="9">
        <v>0</v>
      </c>
      <c r="AJ23" s="8">
        <v>0</v>
      </c>
      <c r="AK23" s="2">
        <v>1</v>
      </c>
      <c r="AL23" s="9">
        <v>1</v>
      </c>
      <c r="AM23" s="8">
        <v>0</v>
      </c>
      <c r="AN23" s="2">
        <v>2</v>
      </c>
      <c r="AO23" s="9">
        <v>3</v>
      </c>
      <c r="AP23" s="25">
        <v>9</v>
      </c>
      <c r="AQ23" s="10">
        <v>23</v>
      </c>
      <c r="AR23" s="44">
        <f>10+19</f>
        <v>29</v>
      </c>
      <c r="AS23" s="8">
        <v>3</v>
      </c>
      <c r="AT23" s="2">
        <v>7</v>
      </c>
      <c r="AU23" s="9">
        <v>9</v>
      </c>
      <c r="AV23" s="8">
        <v>12</v>
      </c>
      <c r="AW23" s="2">
        <v>39</v>
      </c>
      <c r="AX23" s="9">
        <v>55</v>
      </c>
      <c r="AY23" s="8">
        <v>2</v>
      </c>
      <c r="AZ23" s="2">
        <v>6</v>
      </c>
      <c r="BA23" s="9">
        <v>7</v>
      </c>
      <c r="BB23" s="8">
        <v>0</v>
      </c>
      <c r="BC23" s="2">
        <v>5</v>
      </c>
      <c r="BD23" s="9">
        <v>9</v>
      </c>
      <c r="BE23" s="8">
        <v>4</v>
      </c>
      <c r="BF23" s="2">
        <v>10</v>
      </c>
      <c r="BG23" s="9">
        <v>13</v>
      </c>
      <c r="BH23" s="8">
        <v>3</v>
      </c>
      <c r="BI23" s="2">
        <v>10</v>
      </c>
      <c r="BJ23" s="9">
        <v>13</v>
      </c>
      <c r="BK23" s="8">
        <v>21</v>
      </c>
      <c r="BL23" s="2">
        <v>61</v>
      </c>
      <c r="BM23" s="7">
        <v>79</v>
      </c>
      <c r="BN23" s="8">
        <v>4</v>
      </c>
      <c r="BO23" s="10">
        <v>10</v>
      </c>
      <c r="BP23" s="26">
        <f>[1]Magistrenes!D25</f>
        <v>13</v>
      </c>
      <c r="BQ23" s="8">
        <v>7</v>
      </c>
      <c r="BR23" s="11">
        <f>'[1]FTF-A'!C25</f>
        <v>20</v>
      </c>
      <c r="BS23" s="42">
        <f>'[1]FTF-A'!D25</f>
        <v>26</v>
      </c>
      <c r="BT23" s="8">
        <v>2</v>
      </c>
      <c r="BU23" s="2">
        <v>3</v>
      </c>
      <c r="BV23" s="9">
        <v>3</v>
      </c>
      <c r="BW23" s="8">
        <v>11</v>
      </c>
      <c r="BX23" s="37">
        <f>[1]CA!C25</f>
        <v>34</v>
      </c>
      <c r="BY23" s="42">
        <f>[1]CA!D25</f>
        <v>47</v>
      </c>
      <c r="BZ23" s="4"/>
    </row>
    <row r="24" spans="1:78" x14ac:dyDescent="0.2">
      <c r="A24" s="141"/>
      <c r="B24" s="38" t="s">
        <v>23</v>
      </c>
      <c r="C24" s="6">
        <v>36</v>
      </c>
      <c r="D24" s="10">
        <v>106</v>
      </c>
      <c r="E24" s="7">
        <v>140</v>
      </c>
      <c r="F24" s="8">
        <v>27</v>
      </c>
      <c r="G24" s="2">
        <v>76</v>
      </c>
      <c r="H24" s="9">
        <v>98</v>
      </c>
      <c r="I24" s="8">
        <v>22</v>
      </c>
      <c r="J24" s="2">
        <v>62</v>
      </c>
      <c r="K24" s="9">
        <v>80</v>
      </c>
      <c r="L24" s="8">
        <v>11</v>
      </c>
      <c r="M24" s="2">
        <v>27</v>
      </c>
      <c r="N24" s="9">
        <v>33</v>
      </c>
      <c r="O24" s="8">
        <v>0</v>
      </c>
      <c r="P24" s="2">
        <v>3</v>
      </c>
      <c r="Q24" s="9">
        <v>6</v>
      </c>
      <c r="R24" s="8">
        <v>18</v>
      </c>
      <c r="S24" s="2">
        <v>58</v>
      </c>
      <c r="T24" s="9">
        <v>79</v>
      </c>
      <c r="U24" s="12">
        <v>11</v>
      </c>
      <c r="V24" s="2">
        <v>34</v>
      </c>
      <c r="W24" s="44">
        <v>46</v>
      </c>
      <c r="X24" s="8">
        <v>4</v>
      </c>
      <c r="Y24" s="2">
        <v>14</v>
      </c>
      <c r="Z24" s="9">
        <v>21</v>
      </c>
      <c r="AA24" s="8">
        <v>11</v>
      </c>
      <c r="AB24" s="2">
        <v>34</v>
      </c>
      <c r="AC24" s="9">
        <v>46</v>
      </c>
      <c r="AD24" s="8">
        <v>4</v>
      </c>
      <c r="AE24" s="2">
        <v>13</v>
      </c>
      <c r="AF24" s="9">
        <v>17</v>
      </c>
      <c r="AG24" s="8">
        <v>1</v>
      </c>
      <c r="AH24" s="2">
        <v>4</v>
      </c>
      <c r="AI24" s="9">
        <v>5</v>
      </c>
      <c r="AJ24" s="8">
        <v>1</v>
      </c>
      <c r="AK24" s="2">
        <v>2</v>
      </c>
      <c r="AL24" s="9">
        <v>3</v>
      </c>
      <c r="AM24" s="8">
        <v>4</v>
      </c>
      <c r="AN24" s="2">
        <v>10</v>
      </c>
      <c r="AO24" s="9">
        <v>12</v>
      </c>
      <c r="AP24" s="25">
        <v>14</v>
      </c>
      <c r="AQ24" s="10">
        <v>40</v>
      </c>
      <c r="AR24" s="44">
        <f>31+23</f>
        <v>54</v>
      </c>
      <c r="AS24" s="8">
        <v>1</v>
      </c>
      <c r="AT24" s="2">
        <v>4</v>
      </c>
      <c r="AU24" s="9">
        <v>6</v>
      </c>
      <c r="AV24" s="8">
        <v>24</v>
      </c>
      <c r="AW24" s="2">
        <v>73</v>
      </c>
      <c r="AX24" s="9">
        <v>98</v>
      </c>
      <c r="AY24" s="8">
        <v>7</v>
      </c>
      <c r="AZ24" s="2">
        <v>19</v>
      </c>
      <c r="BA24" s="9">
        <v>24</v>
      </c>
      <c r="BB24" s="8">
        <v>3</v>
      </c>
      <c r="BC24" s="2">
        <v>12</v>
      </c>
      <c r="BD24" s="9">
        <v>17</v>
      </c>
      <c r="BE24" s="8">
        <v>6</v>
      </c>
      <c r="BF24" s="2">
        <v>22</v>
      </c>
      <c r="BG24" s="9">
        <v>31</v>
      </c>
      <c r="BH24" s="8">
        <v>9</v>
      </c>
      <c r="BI24" s="2">
        <v>23</v>
      </c>
      <c r="BJ24" s="9">
        <v>28</v>
      </c>
      <c r="BK24" s="8">
        <v>49</v>
      </c>
      <c r="BL24" s="2">
        <v>165</v>
      </c>
      <c r="BM24" s="7">
        <v>232</v>
      </c>
      <c r="BN24" s="8">
        <v>16</v>
      </c>
      <c r="BO24" s="10">
        <v>44</v>
      </c>
      <c r="BP24" s="26">
        <f>[1]Magistrenes!D26</f>
        <v>56</v>
      </c>
      <c r="BQ24" s="8">
        <v>25</v>
      </c>
      <c r="BR24" s="11">
        <f>'[1]FTF-A'!C26</f>
        <v>71</v>
      </c>
      <c r="BS24" s="42">
        <f>'[1]FTF-A'!D26</f>
        <v>91</v>
      </c>
      <c r="BT24" s="8">
        <v>4</v>
      </c>
      <c r="BU24" s="2">
        <v>10</v>
      </c>
      <c r="BV24" s="9">
        <v>13</v>
      </c>
      <c r="BW24" s="8">
        <v>23</v>
      </c>
      <c r="BX24" s="37">
        <f>[1]CA!C26</f>
        <v>73</v>
      </c>
      <c r="BY24" s="42">
        <f>[1]CA!D26</f>
        <v>100</v>
      </c>
      <c r="BZ24" s="4"/>
    </row>
    <row r="25" spans="1:78" x14ac:dyDescent="0.2">
      <c r="A25" s="141"/>
      <c r="B25" s="38" t="s">
        <v>24</v>
      </c>
      <c r="C25" s="6">
        <v>34</v>
      </c>
      <c r="D25" s="10">
        <v>114</v>
      </c>
      <c r="E25" s="7">
        <v>159</v>
      </c>
      <c r="F25" s="8">
        <v>39</v>
      </c>
      <c r="G25" s="2">
        <v>112</v>
      </c>
      <c r="H25" s="9">
        <v>146</v>
      </c>
      <c r="I25" s="8">
        <v>24</v>
      </c>
      <c r="J25" s="2">
        <v>68</v>
      </c>
      <c r="K25" s="9">
        <v>88</v>
      </c>
      <c r="L25" s="8">
        <v>2</v>
      </c>
      <c r="M25" s="2">
        <v>10</v>
      </c>
      <c r="N25" s="9">
        <v>17</v>
      </c>
      <c r="O25" s="8">
        <v>3</v>
      </c>
      <c r="P25" s="2">
        <v>8</v>
      </c>
      <c r="Q25" s="9">
        <v>11</v>
      </c>
      <c r="R25" s="8">
        <v>36</v>
      </c>
      <c r="S25" s="2">
        <v>126</v>
      </c>
      <c r="T25" s="9">
        <v>180</v>
      </c>
      <c r="U25" s="12">
        <v>23</v>
      </c>
      <c r="V25" s="2">
        <v>71</v>
      </c>
      <c r="W25" s="44">
        <v>95</v>
      </c>
      <c r="X25" s="8">
        <v>2</v>
      </c>
      <c r="Y25" s="2">
        <v>8</v>
      </c>
      <c r="Z25" s="9">
        <v>12</v>
      </c>
      <c r="AA25" s="8">
        <v>17</v>
      </c>
      <c r="AB25" s="2">
        <v>54</v>
      </c>
      <c r="AC25" s="9">
        <v>75</v>
      </c>
      <c r="AD25" s="8">
        <v>10</v>
      </c>
      <c r="AE25" s="2">
        <v>32</v>
      </c>
      <c r="AF25" s="9">
        <v>45</v>
      </c>
      <c r="AG25" s="8">
        <v>3</v>
      </c>
      <c r="AH25" s="2">
        <v>7</v>
      </c>
      <c r="AI25" s="9">
        <v>8</v>
      </c>
      <c r="AJ25" s="8">
        <v>2</v>
      </c>
      <c r="AK25" s="2">
        <v>9</v>
      </c>
      <c r="AL25" s="9">
        <v>14</v>
      </c>
      <c r="AM25" s="8">
        <v>6</v>
      </c>
      <c r="AN25" s="2">
        <v>22</v>
      </c>
      <c r="AO25" s="9">
        <v>32</v>
      </c>
      <c r="AP25" s="25">
        <v>15</v>
      </c>
      <c r="AQ25" s="10">
        <v>43</v>
      </c>
      <c r="AR25" s="44">
        <f>28+28</f>
        <v>56</v>
      </c>
      <c r="AS25" s="8">
        <v>2</v>
      </c>
      <c r="AT25" s="2">
        <v>6</v>
      </c>
      <c r="AU25" s="9">
        <v>8</v>
      </c>
      <c r="AV25" s="8">
        <v>24</v>
      </c>
      <c r="AW25" s="2">
        <v>79</v>
      </c>
      <c r="AX25" s="9">
        <v>109</v>
      </c>
      <c r="AY25" s="8">
        <v>4</v>
      </c>
      <c r="AZ25" s="2">
        <v>13</v>
      </c>
      <c r="BA25" s="9">
        <v>18</v>
      </c>
      <c r="BB25" s="8">
        <v>3</v>
      </c>
      <c r="BC25" s="2">
        <v>11</v>
      </c>
      <c r="BD25" s="9">
        <v>17</v>
      </c>
      <c r="BE25" s="8">
        <v>10</v>
      </c>
      <c r="BF25" s="2">
        <v>28</v>
      </c>
      <c r="BG25" s="9">
        <v>35</v>
      </c>
      <c r="BH25" s="8">
        <v>6</v>
      </c>
      <c r="BI25" s="2">
        <v>23</v>
      </c>
      <c r="BJ25" s="9">
        <v>34</v>
      </c>
      <c r="BK25" s="8">
        <v>24</v>
      </c>
      <c r="BL25" s="2">
        <v>75</v>
      </c>
      <c r="BM25" s="7">
        <v>103</v>
      </c>
      <c r="BN25" s="8">
        <v>8</v>
      </c>
      <c r="BO25" s="10">
        <v>21</v>
      </c>
      <c r="BP25" s="26">
        <f>[1]Magistrenes!D27</f>
        <v>27</v>
      </c>
      <c r="BQ25" s="8">
        <v>17</v>
      </c>
      <c r="BR25" s="11">
        <f>'[1]FTF-A'!C27</f>
        <v>54</v>
      </c>
      <c r="BS25" s="42">
        <f>'[1]FTF-A'!D27</f>
        <v>74</v>
      </c>
      <c r="BT25" s="8">
        <v>5</v>
      </c>
      <c r="BU25" s="2">
        <v>13</v>
      </c>
      <c r="BV25" s="9">
        <v>16</v>
      </c>
      <c r="BW25" s="8">
        <v>4</v>
      </c>
      <c r="BX25" s="37">
        <f>[1]CA!C27</f>
        <v>18</v>
      </c>
      <c r="BY25" s="42">
        <f>[1]CA!D27</f>
        <v>28</v>
      </c>
      <c r="BZ25" s="4"/>
    </row>
    <row r="26" spans="1:78" x14ac:dyDescent="0.2">
      <c r="A26" s="141"/>
      <c r="B26" s="38" t="s">
        <v>25</v>
      </c>
      <c r="C26" s="6">
        <v>51</v>
      </c>
      <c r="D26" s="10">
        <v>159</v>
      </c>
      <c r="E26" s="7">
        <v>216</v>
      </c>
      <c r="F26" s="8">
        <v>34</v>
      </c>
      <c r="G26" s="2">
        <v>114</v>
      </c>
      <c r="H26" s="9">
        <v>160</v>
      </c>
      <c r="I26" s="8">
        <v>27</v>
      </c>
      <c r="J26" s="2">
        <v>89</v>
      </c>
      <c r="K26" s="9">
        <v>125</v>
      </c>
      <c r="L26" s="8">
        <v>2</v>
      </c>
      <c r="M26" s="2">
        <v>6</v>
      </c>
      <c r="N26" s="9">
        <v>8</v>
      </c>
      <c r="O26" s="8">
        <v>5</v>
      </c>
      <c r="P26" s="2">
        <v>14</v>
      </c>
      <c r="Q26" s="9">
        <v>18</v>
      </c>
      <c r="R26" s="8">
        <v>71</v>
      </c>
      <c r="S26" s="2">
        <v>228</v>
      </c>
      <c r="T26" s="9">
        <v>314</v>
      </c>
      <c r="U26" s="12">
        <v>40</v>
      </c>
      <c r="V26" s="2">
        <v>114</v>
      </c>
      <c r="W26" s="44">
        <v>148</v>
      </c>
      <c r="X26" s="8">
        <v>4</v>
      </c>
      <c r="Y26" s="2">
        <v>16</v>
      </c>
      <c r="Z26" s="9">
        <v>24</v>
      </c>
      <c r="AA26" s="8">
        <v>21</v>
      </c>
      <c r="AB26" s="2">
        <v>65</v>
      </c>
      <c r="AC26" s="9">
        <v>87</v>
      </c>
      <c r="AD26" s="8">
        <v>12</v>
      </c>
      <c r="AE26" s="2">
        <v>43</v>
      </c>
      <c r="AF26" s="9">
        <v>63</v>
      </c>
      <c r="AG26" s="8">
        <v>2</v>
      </c>
      <c r="AH26" s="2">
        <v>6</v>
      </c>
      <c r="AI26" s="9">
        <v>8</v>
      </c>
      <c r="AJ26" s="8">
        <v>2</v>
      </c>
      <c r="AK26" s="2">
        <v>8</v>
      </c>
      <c r="AL26" s="9">
        <v>12</v>
      </c>
      <c r="AM26" s="8">
        <v>6</v>
      </c>
      <c r="AN26" s="2">
        <v>22</v>
      </c>
      <c r="AO26" s="9">
        <v>33</v>
      </c>
      <c r="AP26" s="25">
        <v>11</v>
      </c>
      <c r="AQ26" s="10">
        <v>32</v>
      </c>
      <c r="AR26" s="44">
        <f>22+20</f>
        <v>42</v>
      </c>
      <c r="AS26" s="8">
        <v>4</v>
      </c>
      <c r="AT26" s="2">
        <v>13</v>
      </c>
      <c r="AU26" s="9">
        <v>18</v>
      </c>
      <c r="AV26" s="8">
        <v>15</v>
      </c>
      <c r="AW26" s="2">
        <v>51</v>
      </c>
      <c r="AX26" s="9">
        <v>72</v>
      </c>
      <c r="AY26" s="8">
        <v>2</v>
      </c>
      <c r="AZ26" s="2">
        <v>8</v>
      </c>
      <c r="BA26" s="9">
        <v>11</v>
      </c>
      <c r="BB26" s="8">
        <v>3</v>
      </c>
      <c r="BC26" s="2">
        <v>10</v>
      </c>
      <c r="BD26" s="9">
        <v>13</v>
      </c>
      <c r="BE26" s="8">
        <v>8</v>
      </c>
      <c r="BF26" s="2">
        <v>26</v>
      </c>
      <c r="BG26" s="9">
        <v>36</v>
      </c>
      <c r="BH26" s="8">
        <v>7</v>
      </c>
      <c r="BI26" s="2">
        <v>21</v>
      </c>
      <c r="BJ26" s="9">
        <v>28</v>
      </c>
      <c r="BK26" s="8">
        <v>10</v>
      </c>
      <c r="BL26" s="2">
        <v>36</v>
      </c>
      <c r="BM26" s="7">
        <v>53</v>
      </c>
      <c r="BN26" s="8">
        <v>7</v>
      </c>
      <c r="BO26" s="10">
        <v>19</v>
      </c>
      <c r="BP26" s="26">
        <f>[1]Magistrenes!D28</f>
        <v>24</v>
      </c>
      <c r="BQ26" s="8">
        <v>18</v>
      </c>
      <c r="BR26" s="11">
        <f>'[1]FTF-A'!C28</f>
        <v>56</v>
      </c>
      <c r="BS26" s="42">
        <f>'[1]FTF-A'!D28</f>
        <v>77</v>
      </c>
      <c r="BT26" s="8">
        <v>8</v>
      </c>
      <c r="BU26" s="2">
        <v>22</v>
      </c>
      <c r="BV26" s="9">
        <v>27</v>
      </c>
      <c r="BW26" s="8">
        <v>4</v>
      </c>
      <c r="BX26" s="37">
        <f>[1]CA!C28</f>
        <v>10</v>
      </c>
      <c r="BY26" s="42">
        <f>[1]CA!D28</f>
        <v>13</v>
      </c>
      <c r="BZ26" s="4"/>
    </row>
    <row r="27" spans="1:78" x14ac:dyDescent="0.2">
      <c r="A27" s="141"/>
      <c r="B27" s="38" t="s">
        <v>28</v>
      </c>
      <c r="C27" s="6">
        <v>32</v>
      </c>
      <c r="D27" s="10">
        <v>112</v>
      </c>
      <c r="E27" s="7">
        <v>160</v>
      </c>
      <c r="F27" s="8">
        <v>28</v>
      </c>
      <c r="G27" s="2">
        <v>84</v>
      </c>
      <c r="H27" s="9">
        <v>112</v>
      </c>
      <c r="I27" s="8">
        <v>21</v>
      </c>
      <c r="J27" s="2">
        <v>61</v>
      </c>
      <c r="K27" s="9">
        <v>81</v>
      </c>
      <c r="L27" s="8">
        <v>2</v>
      </c>
      <c r="M27" s="2">
        <v>4</v>
      </c>
      <c r="N27" s="9">
        <v>5</v>
      </c>
      <c r="O27" s="8">
        <v>6</v>
      </c>
      <c r="P27" s="2">
        <v>18</v>
      </c>
      <c r="Q27" s="9">
        <v>23</v>
      </c>
      <c r="R27" s="8">
        <v>79</v>
      </c>
      <c r="S27" s="2">
        <v>238</v>
      </c>
      <c r="T27" s="9">
        <v>319</v>
      </c>
      <c r="U27" s="12">
        <v>28</v>
      </c>
      <c r="V27" s="2">
        <v>88</v>
      </c>
      <c r="W27" s="44">
        <v>121</v>
      </c>
      <c r="X27" s="8">
        <v>3</v>
      </c>
      <c r="Y27" s="2">
        <v>10</v>
      </c>
      <c r="Z27" s="9">
        <v>15</v>
      </c>
      <c r="AA27" s="8">
        <v>18</v>
      </c>
      <c r="AB27" s="2">
        <v>54</v>
      </c>
      <c r="AC27" s="9">
        <v>73</v>
      </c>
      <c r="AD27" s="8">
        <v>15</v>
      </c>
      <c r="AE27" s="2">
        <v>47</v>
      </c>
      <c r="AF27" s="9">
        <v>64</v>
      </c>
      <c r="AG27" s="8">
        <v>0</v>
      </c>
      <c r="AH27" s="2">
        <v>1</v>
      </c>
      <c r="AI27" s="9">
        <v>2</v>
      </c>
      <c r="AJ27" s="8">
        <v>2</v>
      </c>
      <c r="AK27" s="2">
        <v>6</v>
      </c>
      <c r="AL27" s="9">
        <v>9</v>
      </c>
      <c r="AM27" s="8">
        <v>6</v>
      </c>
      <c r="AN27" s="2">
        <v>21</v>
      </c>
      <c r="AO27" s="9">
        <v>29</v>
      </c>
      <c r="AP27" s="25">
        <v>9</v>
      </c>
      <c r="AQ27" s="10">
        <v>26</v>
      </c>
      <c r="AR27" s="44">
        <f>26+8</f>
        <v>34</v>
      </c>
      <c r="AS27" s="8">
        <v>4</v>
      </c>
      <c r="AT27" s="2">
        <v>11</v>
      </c>
      <c r="AU27" s="9">
        <v>13</v>
      </c>
      <c r="AV27" s="8">
        <v>10</v>
      </c>
      <c r="AW27" s="2">
        <v>33</v>
      </c>
      <c r="AX27" s="9">
        <v>46</v>
      </c>
      <c r="AY27" s="8">
        <v>3</v>
      </c>
      <c r="AZ27" s="2">
        <v>8</v>
      </c>
      <c r="BA27" s="9">
        <v>11</v>
      </c>
      <c r="BB27" s="8">
        <v>2</v>
      </c>
      <c r="BC27" s="2">
        <v>5</v>
      </c>
      <c r="BD27" s="9">
        <v>6</v>
      </c>
      <c r="BE27" s="8">
        <v>11</v>
      </c>
      <c r="BF27" s="2">
        <v>34</v>
      </c>
      <c r="BG27" s="9">
        <v>46</v>
      </c>
      <c r="BH27" s="8">
        <v>5</v>
      </c>
      <c r="BI27" s="2">
        <v>14</v>
      </c>
      <c r="BJ27" s="9">
        <v>18</v>
      </c>
      <c r="BK27" s="8">
        <v>5</v>
      </c>
      <c r="BL27" s="2">
        <v>19</v>
      </c>
      <c r="BM27" s="7">
        <v>28</v>
      </c>
      <c r="BN27" s="8">
        <v>5</v>
      </c>
      <c r="BO27" s="10">
        <v>13</v>
      </c>
      <c r="BP27" s="26">
        <f>[1]Magistrenes!D31</f>
        <v>16</v>
      </c>
      <c r="BQ27" s="8">
        <v>7</v>
      </c>
      <c r="BR27" s="11">
        <f>'[1]FTF-A'!C31</f>
        <v>30</v>
      </c>
      <c r="BS27" s="42">
        <f>'[1]FTF-A'!D31</f>
        <v>45</v>
      </c>
      <c r="BT27" s="8">
        <v>4</v>
      </c>
      <c r="BU27" s="2">
        <v>12</v>
      </c>
      <c r="BV27" s="9">
        <v>16</v>
      </c>
      <c r="BW27" s="8">
        <v>3</v>
      </c>
      <c r="BX27" s="37">
        <f>[1]CA!C31</f>
        <v>8</v>
      </c>
      <c r="BY27" s="42">
        <f>[1]CA!D31</f>
        <v>11</v>
      </c>
      <c r="BZ27" s="4"/>
    </row>
    <row r="28" spans="1:78" x14ac:dyDescent="0.2">
      <c r="A28" s="141"/>
      <c r="B28" s="45" t="s">
        <v>31</v>
      </c>
      <c r="C28" s="6">
        <v>55</v>
      </c>
      <c r="D28" s="10">
        <v>199</v>
      </c>
      <c r="E28" s="7">
        <v>288</v>
      </c>
      <c r="F28" s="8">
        <v>39</v>
      </c>
      <c r="G28" s="2">
        <v>110</v>
      </c>
      <c r="H28" s="9">
        <v>141</v>
      </c>
      <c r="I28" s="8">
        <v>22</v>
      </c>
      <c r="J28" s="2">
        <v>72</v>
      </c>
      <c r="K28" s="9">
        <v>100</v>
      </c>
      <c r="L28" s="8">
        <v>3</v>
      </c>
      <c r="M28" s="2">
        <v>12</v>
      </c>
      <c r="N28" s="9">
        <v>17</v>
      </c>
      <c r="O28" s="8">
        <v>5</v>
      </c>
      <c r="P28" s="2">
        <v>15</v>
      </c>
      <c r="Q28" s="9">
        <v>19</v>
      </c>
      <c r="R28" s="8">
        <v>56</v>
      </c>
      <c r="S28" s="2">
        <v>195</v>
      </c>
      <c r="T28" s="9">
        <v>279</v>
      </c>
      <c r="U28" s="12">
        <v>24</v>
      </c>
      <c r="V28" s="2">
        <v>66</v>
      </c>
      <c r="W28" s="44">
        <v>85</v>
      </c>
      <c r="X28" s="8">
        <v>5</v>
      </c>
      <c r="Y28" s="2">
        <v>16</v>
      </c>
      <c r="Z28" s="9">
        <v>21</v>
      </c>
      <c r="AA28" s="8">
        <v>22</v>
      </c>
      <c r="AB28" s="2">
        <v>76</v>
      </c>
      <c r="AC28" s="9">
        <v>109</v>
      </c>
      <c r="AD28" s="8">
        <v>9</v>
      </c>
      <c r="AE28" s="2">
        <v>26</v>
      </c>
      <c r="AF28" s="9">
        <v>34</v>
      </c>
      <c r="AG28" s="8">
        <v>1</v>
      </c>
      <c r="AH28" s="2">
        <v>3</v>
      </c>
      <c r="AI28" s="9">
        <v>4</v>
      </c>
      <c r="AJ28" s="8">
        <v>1</v>
      </c>
      <c r="AK28" s="2">
        <v>4</v>
      </c>
      <c r="AL28" s="9">
        <v>6</v>
      </c>
      <c r="AM28" s="8">
        <v>5</v>
      </c>
      <c r="AN28" s="2">
        <v>15</v>
      </c>
      <c r="AO28" s="9">
        <v>20</v>
      </c>
      <c r="AP28" s="25">
        <v>14</v>
      </c>
      <c r="AQ28" s="10">
        <v>42</v>
      </c>
      <c r="AR28" s="44">
        <f>32+23</f>
        <v>55</v>
      </c>
      <c r="AS28" s="8">
        <v>4</v>
      </c>
      <c r="AT28" s="2">
        <v>10</v>
      </c>
      <c r="AU28" s="9">
        <v>13</v>
      </c>
      <c r="AV28" s="8">
        <v>18</v>
      </c>
      <c r="AW28" s="2">
        <v>50</v>
      </c>
      <c r="AX28" s="9">
        <v>64</v>
      </c>
      <c r="AY28" s="8">
        <v>3</v>
      </c>
      <c r="AZ28" s="2">
        <v>10</v>
      </c>
      <c r="BA28" s="9">
        <v>13</v>
      </c>
      <c r="BB28" s="8">
        <v>3</v>
      </c>
      <c r="BC28" s="2">
        <v>11</v>
      </c>
      <c r="BD28" s="9">
        <v>16</v>
      </c>
      <c r="BE28" s="8">
        <v>7</v>
      </c>
      <c r="BF28" s="2">
        <v>21</v>
      </c>
      <c r="BG28" s="9">
        <v>27</v>
      </c>
      <c r="BH28" s="8">
        <v>5</v>
      </c>
      <c r="BI28" s="2">
        <v>15</v>
      </c>
      <c r="BJ28" s="9">
        <v>19</v>
      </c>
      <c r="BK28" s="8">
        <v>14</v>
      </c>
      <c r="BL28" s="2">
        <v>37</v>
      </c>
      <c r="BM28" s="7">
        <v>46</v>
      </c>
      <c r="BN28" s="8">
        <v>7</v>
      </c>
      <c r="BO28" s="10">
        <v>21</v>
      </c>
      <c r="BP28" s="26">
        <f>[1]Magistrenes!D34</f>
        <v>28</v>
      </c>
      <c r="BQ28" s="8">
        <v>11</v>
      </c>
      <c r="BR28" s="11">
        <f>'[1]FTF-A'!C34</f>
        <v>34</v>
      </c>
      <c r="BS28" s="42">
        <f>'[1]FTF-A'!D34</f>
        <v>46</v>
      </c>
      <c r="BT28" s="8">
        <v>7</v>
      </c>
      <c r="BU28" s="2">
        <v>18</v>
      </c>
      <c r="BV28" s="9">
        <v>21</v>
      </c>
      <c r="BW28" s="8">
        <v>4</v>
      </c>
      <c r="BX28" s="37">
        <f>[1]CA!C34</f>
        <v>11</v>
      </c>
      <c r="BY28" s="42">
        <f>[1]CA!D34</f>
        <v>14</v>
      </c>
      <c r="BZ28" s="4"/>
    </row>
    <row r="29" spans="1:78" x14ac:dyDescent="0.2">
      <c r="A29" s="142" t="s">
        <v>131</v>
      </c>
      <c r="B29" s="46" t="s">
        <v>26</v>
      </c>
      <c r="C29" s="6">
        <v>54</v>
      </c>
      <c r="D29" s="10">
        <v>169</v>
      </c>
      <c r="E29" s="7">
        <v>231</v>
      </c>
      <c r="F29" s="8">
        <v>51</v>
      </c>
      <c r="G29" s="2">
        <v>151</v>
      </c>
      <c r="H29" s="9">
        <v>201</v>
      </c>
      <c r="I29" s="8">
        <v>26</v>
      </c>
      <c r="J29" s="2">
        <v>79</v>
      </c>
      <c r="K29" s="9">
        <v>106</v>
      </c>
      <c r="L29" s="8">
        <v>2</v>
      </c>
      <c r="M29" s="2">
        <v>7</v>
      </c>
      <c r="N29" s="9">
        <v>10</v>
      </c>
      <c r="O29" s="8">
        <v>1</v>
      </c>
      <c r="P29" s="2">
        <v>6</v>
      </c>
      <c r="Q29" s="9">
        <v>9</v>
      </c>
      <c r="R29" s="8">
        <v>54</v>
      </c>
      <c r="S29" s="2">
        <v>170</v>
      </c>
      <c r="T29" s="9">
        <v>233</v>
      </c>
      <c r="U29" s="12">
        <v>24</v>
      </c>
      <c r="V29" s="2">
        <v>73</v>
      </c>
      <c r="W29" s="44">
        <v>99</v>
      </c>
      <c r="X29" s="8">
        <v>4</v>
      </c>
      <c r="Y29" s="2">
        <v>14</v>
      </c>
      <c r="Z29" s="9">
        <v>19</v>
      </c>
      <c r="AA29" s="8">
        <v>28</v>
      </c>
      <c r="AB29" s="2">
        <v>87</v>
      </c>
      <c r="AC29" s="9">
        <v>118</v>
      </c>
      <c r="AD29" s="8">
        <v>15</v>
      </c>
      <c r="AE29" s="2">
        <v>41</v>
      </c>
      <c r="AF29" s="9">
        <v>51</v>
      </c>
      <c r="AG29" s="8">
        <v>1</v>
      </c>
      <c r="AH29" s="2">
        <v>4</v>
      </c>
      <c r="AI29" s="9">
        <v>6</v>
      </c>
      <c r="AJ29" s="8">
        <v>3</v>
      </c>
      <c r="AK29" s="2">
        <v>10</v>
      </c>
      <c r="AL29" s="9">
        <v>14</v>
      </c>
      <c r="AM29" s="8">
        <v>6</v>
      </c>
      <c r="AN29" s="2">
        <v>22</v>
      </c>
      <c r="AO29" s="9">
        <v>31</v>
      </c>
      <c r="AP29" s="25">
        <v>13</v>
      </c>
      <c r="AQ29" s="10">
        <v>43</v>
      </c>
      <c r="AR29" s="44">
        <f>32+28</f>
        <v>60</v>
      </c>
      <c r="AS29" s="8">
        <v>8</v>
      </c>
      <c r="AT29" s="2">
        <v>17</v>
      </c>
      <c r="AU29" s="9">
        <v>19</v>
      </c>
      <c r="AV29" s="8">
        <v>23</v>
      </c>
      <c r="AW29" s="2">
        <v>76</v>
      </c>
      <c r="AX29" s="9">
        <v>106</v>
      </c>
      <c r="AY29" s="8">
        <v>2</v>
      </c>
      <c r="AZ29" s="2">
        <v>5</v>
      </c>
      <c r="BA29" s="9">
        <v>7</v>
      </c>
      <c r="BB29" s="8">
        <v>4</v>
      </c>
      <c r="BC29" s="2">
        <v>12</v>
      </c>
      <c r="BD29" s="9">
        <v>16</v>
      </c>
      <c r="BE29" s="8">
        <v>5</v>
      </c>
      <c r="BF29" s="2">
        <v>13</v>
      </c>
      <c r="BG29" s="9">
        <v>16</v>
      </c>
      <c r="BH29" s="8">
        <v>5</v>
      </c>
      <c r="BI29" s="2">
        <v>20</v>
      </c>
      <c r="BJ29" s="9">
        <v>29</v>
      </c>
      <c r="BK29" s="8">
        <v>18</v>
      </c>
      <c r="BL29" s="2">
        <v>56</v>
      </c>
      <c r="BM29" s="7">
        <v>76</v>
      </c>
      <c r="BN29" s="8">
        <v>9</v>
      </c>
      <c r="BO29" s="10">
        <v>24</v>
      </c>
      <c r="BP29" s="26">
        <f>[1]Magistrenes!D29</f>
        <v>30</v>
      </c>
      <c r="BQ29" s="8">
        <v>22</v>
      </c>
      <c r="BR29" s="11">
        <f>'[1]FTF-A'!C29</f>
        <v>71</v>
      </c>
      <c r="BS29" s="42">
        <f>'[1]FTF-A'!D29</f>
        <v>98</v>
      </c>
      <c r="BT29" s="8">
        <v>5</v>
      </c>
      <c r="BU29" s="2">
        <v>12</v>
      </c>
      <c r="BV29" s="9">
        <v>14</v>
      </c>
      <c r="BW29" s="8">
        <v>11</v>
      </c>
      <c r="BX29" s="37">
        <f>[1]CA!C29</f>
        <v>32</v>
      </c>
      <c r="BY29" s="42">
        <f>[1]CA!D29</f>
        <v>42</v>
      </c>
      <c r="BZ29" s="4"/>
    </row>
    <row r="30" spans="1:78" x14ac:dyDescent="0.2">
      <c r="A30" s="142"/>
      <c r="B30" s="39" t="s">
        <v>27</v>
      </c>
      <c r="C30" s="6">
        <v>70</v>
      </c>
      <c r="D30" s="10">
        <v>219</v>
      </c>
      <c r="E30" s="7">
        <v>298</v>
      </c>
      <c r="F30" s="8">
        <v>75</v>
      </c>
      <c r="G30" s="2">
        <v>213</v>
      </c>
      <c r="H30" s="9">
        <v>276</v>
      </c>
      <c r="I30" s="8">
        <v>26</v>
      </c>
      <c r="J30" s="2">
        <v>85</v>
      </c>
      <c r="K30" s="9">
        <v>118</v>
      </c>
      <c r="L30" s="8">
        <v>3</v>
      </c>
      <c r="M30" s="2">
        <v>9</v>
      </c>
      <c r="N30" s="9">
        <v>12</v>
      </c>
      <c r="O30" s="8">
        <v>3</v>
      </c>
      <c r="P30" s="2">
        <v>12</v>
      </c>
      <c r="Q30" s="9">
        <v>18</v>
      </c>
      <c r="R30" s="8">
        <v>103</v>
      </c>
      <c r="S30" s="2">
        <v>319</v>
      </c>
      <c r="T30" s="9">
        <v>431</v>
      </c>
      <c r="U30" s="12">
        <v>49</v>
      </c>
      <c r="V30" s="2">
        <v>146</v>
      </c>
      <c r="W30" s="44">
        <v>195</v>
      </c>
      <c r="X30" s="8">
        <v>9</v>
      </c>
      <c r="Y30" s="2">
        <v>28</v>
      </c>
      <c r="Z30" s="9">
        <v>38</v>
      </c>
      <c r="AA30" s="8">
        <v>41</v>
      </c>
      <c r="AB30" s="2">
        <v>124</v>
      </c>
      <c r="AC30" s="9">
        <v>165</v>
      </c>
      <c r="AD30" s="8">
        <v>21</v>
      </c>
      <c r="AE30" s="2">
        <v>60</v>
      </c>
      <c r="AF30" s="9">
        <v>78</v>
      </c>
      <c r="AG30" s="8">
        <v>4</v>
      </c>
      <c r="AH30" s="2">
        <v>11</v>
      </c>
      <c r="AI30" s="9">
        <v>14</v>
      </c>
      <c r="AJ30" s="8">
        <v>3</v>
      </c>
      <c r="AK30" s="2">
        <v>11</v>
      </c>
      <c r="AL30" s="9">
        <v>16</v>
      </c>
      <c r="AM30" s="8">
        <v>9</v>
      </c>
      <c r="AN30" s="2">
        <v>33</v>
      </c>
      <c r="AO30" s="9">
        <v>49</v>
      </c>
      <c r="AP30" s="25">
        <v>11</v>
      </c>
      <c r="AQ30" s="10">
        <v>41</v>
      </c>
      <c r="AR30" s="44">
        <f>36+24</f>
        <v>60</v>
      </c>
      <c r="AS30" s="8">
        <v>9</v>
      </c>
      <c r="AT30" s="2">
        <v>25</v>
      </c>
      <c r="AU30" s="9">
        <v>31</v>
      </c>
      <c r="AV30" s="8">
        <v>20</v>
      </c>
      <c r="AW30" s="2">
        <v>70</v>
      </c>
      <c r="AX30" s="9">
        <v>100</v>
      </c>
      <c r="AY30" s="8">
        <v>8</v>
      </c>
      <c r="AZ30" s="2">
        <v>24</v>
      </c>
      <c r="BA30" s="9">
        <v>31</v>
      </c>
      <c r="BB30" s="8">
        <v>2</v>
      </c>
      <c r="BC30" s="2">
        <v>9</v>
      </c>
      <c r="BD30" s="9">
        <v>13</v>
      </c>
      <c r="BE30" s="8">
        <v>10</v>
      </c>
      <c r="BF30" s="2">
        <v>37</v>
      </c>
      <c r="BG30" s="9">
        <v>53</v>
      </c>
      <c r="BH30" s="8">
        <v>9</v>
      </c>
      <c r="BI30" s="2">
        <v>28</v>
      </c>
      <c r="BJ30" s="9">
        <v>37</v>
      </c>
      <c r="BK30" s="8">
        <v>12</v>
      </c>
      <c r="BL30" s="2">
        <v>46</v>
      </c>
      <c r="BM30" s="7">
        <v>67</v>
      </c>
      <c r="BN30" s="8">
        <v>7</v>
      </c>
      <c r="BO30" s="10">
        <v>22</v>
      </c>
      <c r="BP30" s="26">
        <f>[1]Magistrenes!D30</f>
        <v>29</v>
      </c>
      <c r="BQ30" s="8">
        <v>25</v>
      </c>
      <c r="BR30" s="11">
        <f>'[1]FTF-A'!C30</f>
        <v>75</v>
      </c>
      <c r="BS30" s="42">
        <f>'[1]FTF-A'!D30</f>
        <v>101</v>
      </c>
      <c r="BT30" s="8">
        <v>4</v>
      </c>
      <c r="BU30" s="2">
        <v>11</v>
      </c>
      <c r="BV30" s="9">
        <v>13</v>
      </c>
      <c r="BW30" s="8">
        <v>5</v>
      </c>
      <c r="BX30" s="37">
        <f>[1]CA!C30</f>
        <v>16</v>
      </c>
      <c r="BY30" s="42">
        <f>[1]CA!D30</f>
        <v>22</v>
      </c>
      <c r="BZ30" s="4"/>
    </row>
    <row r="31" spans="1:78" x14ac:dyDescent="0.2">
      <c r="A31" s="142"/>
      <c r="B31" s="39" t="s">
        <v>29</v>
      </c>
      <c r="C31" s="6">
        <v>83</v>
      </c>
      <c r="D31" s="10">
        <v>270</v>
      </c>
      <c r="E31" s="7">
        <v>375</v>
      </c>
      <c r="F31" s="8">
        <v>85</v>
      </c>
      <c r="G31" s="2">
        <v>260</v>
      </c>
      <c r="H31" s="9">
        <v>349</v>
      </c>
      <c r="I31" s="8">
        <v>34</v>
      </c>
      <c r="J31" s="2">
        <v>107</v>
      </c>
      <c r="K31" s="9">
        <v>146</v>
      </c>
      <c r="L31" s="8">
        <v>7</v>
      </c>
      <c r="M31" s="2">
        <v>20</v>
      </c>
      <c r="N31" s="9">
        <v>26</v>
      </c>
      <c r="O31" s="8">
        <v>7</v>
      </c>
      <c r="P31" s="2">
        <v>26</v>
      </c>
      <c r="Q31" s="9">
        <v>38</v>
      </c>
      <c r="R31" s="8">
        <v>99</v>
      </c>
      <c r="S31" s="2">
        <v>299</v>
      </c>
      <c r="T31" s="9">
        <v>399</v>
      </c>
      <c r="U31" s="12">
        <v>46</v>
      </c>
      <c r="V31" s="2">
        <v>157</v>
      </c>
      <c r="W31" s="44">
        <v>222</v>
      </c>
      <c r="X31" s="8">
        <v>10</v>
      </c>
      <c r="Y31" s="2">
        <v>34</v>
      </c>
      <c r="Z31" s="9">
        <v>48</v>
      </c>
      <c r="AA31" s="8">
        <v>30</v>
      </c>
      <c r="AB31" s="2">
        <v>106</v>
      </c>
      <c r="AC31" s="9">
        <v>151</v>
      </c>
      <c r="AD31" s="8">
        <v>18</v>
      </c>
      <c r="AE31" s="2">
        <v>63</v>
      </c>
      <c r="AF31" s="9">
        <v>90</v>
      </c>
      <c r="AG31" s="8">
        <v>4</v>
      </c>
      <c r="AH31" s="2">
        <v>11</v>
      </c>
      <c r="AI31" s="9">
        <v>14</v>
      </c>
      <c r="AJ31" s="8">
        <v>7</v>
      </c>
      <c r="AK31" s="2">
        <v>28</v>
      </c>
      <c r="AL31" s="9">
        <v>41</v>
      </c>
      <c r="AM31" s="8">
        <v>12</v>
      </c>
      <c r="AN31" s="2">
        <v>42</v>
      </c>
      <c r="AO31" s="9">
        <v>61</v>
      </c>
      <c r="AP31" s="25">
        <v>24</v>
      </c>
      <c r="AQ31" s="10">
        <v>71</v>
      </c>
      <c r="AR31" s="44">
        <f>57+36</f>
        <v>93</v>
      </c>
      <c r="AS31" s="8">
        <v>8</v>
      </c>
      <c r="AT31" s="2">
        <v>25</v>
      </c>
      <c r="AU31" s="9">
        <v>33</v>
      </c>
      <c r="AV31" s="8">
        <v>21</v>
      </c>
      <c r="AW31" s="2">
        <v>81</v>
      </c>
      <c r="AX31" s="9">
        <v>119</v>
      </c>
      <c r="AY31" s="8">
        <v>9</v>
      </c>
      <c r="AZ31" s="2">
        <v>31</v>
      </c>
      <c r="BA31" s="9">
        <v>44</v>
      </c>
      <c r="BB31" s="8">
        <v>6</v>
      </c>
      <c r="BC31" s="2">
        <v>25</v>
      </c>
      <c r="BD31" s="9">
        <v>38</v>
      </c>
      <c r="BE31" s="8">
        <v>15</v>
      </c>
      <c r="BF31" s="2">
        <v>53</v>
      </c>
      <c r="BG31" s="9">
        <v>77</v>
      </c>
      <c r="BH31" s="8">
        <v>13</v>
      </c>
      <c r="BI31" s="2">
        <v>37</v>
      </c>
      <c r="BJ31" s="9">
        <v>48</v>
      </c>
      <c r="BK31" s="8">
        <v>49</v>
      </c>
      <c r="BL31" s="2">
        <v>158</v>
      </c>
      <c r="BM31" s="7">
        <v>218</v>
      </c>
      <c r="BN31" s="8">
        <v>28</v>
      </c>
      <c r="BO31" s="10">
        <v>85</v>
      </c>
      <c r="BP31" s="26">
        <f>[1]Magistrenes!D32</f>
        <v>113</v>
      </c>
      <c r="BQ31" s="8">
        <v>36</v>
      </c>
      <c r="BR31" s="11">
        <f>'[1]FTF-A'!C32</f>
        <v>109</v>
      </c>
      <c r="BS31" s="42">
        <f>'[1]FTF-A'!D32</f>
        <v>145</v>
      </c>
      <c r="BT31" s="8">
        <v>5</v>
      </c>
      <c r="BU31" s="2">
        <v>11</v>
      </c>
      <c r="BV31" s="9">
        <v>12</v>
      </c>
      <c r="BW31" s="8">
        <v>14</v>
      </c>
      <c r="BX31" s="37">
        <f>[1]CA!C32</f>
        <v>43</v>
      </c>
      <c r="BY31" s="42">
        <f>[1]CA!D32</f>
        <v>57</v>
      </c>
      <c r="BZ31" s="4"/>
    </row>
    <row r="32" spans="1:78" x14ac:dyDescent="0.2">
      <c r="A32" s="142"/>
      <c r="B32" s="39" t="s">
        <v>30</v>
      </c>
      <c r="C32" s="6">
        <v>25</v>
      </c>
      <c r="D32" s="10">
        <v>76</v>
      </c>
      <c r="E32" s="7">
        <v>102</v>
      </c>
      <c r="F32" s="8">
        <v>25</v>
      </c>
      <c r="G32" s="2">
        <v>71</v>
      </c>
      <c r="H32" s="9">
        <v>92</v>
      </c>
      <c r="I32" s="8">
        <v>9</v>
      </c>
      <c r="J32" s="2">
        <v>27</v>
      </c>
      <c r="K32" s="9">
        <v>36</v>
      </c>
      <c r="L32" s="8">
        <v>1</v>
      </c>
      <c r="M32" s="2">
        <v>3</v>
      </c>
      <c r="N32" s="9">
        <v>4</v>
      </c>
      <c r="O32" s="8">
        <v>2</v>
      </c>
      <c r="P32" s="2">
        <v>6</v>
      </c>
      <c r="Q32" s="9">
        <v>8</v>
      </c>
      <c r="R32" s="8">
        <v>21</v>
      </c>
      <c r="S32" s="2">
        <v>63</v>
      </c>
      <c r="T32" s="9">
        <v>85</v>
      </c>
      <c r="U32" s="12">
        <v>9</v>
      </c>
      <c r="V32" s="2">
        <v>30</v>
      </c>
      <c r="W32" s="44">
        <v>42</v>
      </c>
      <c r="X32" s="8">
        <v>1</v>
      </c>
      <c r="Y32" s="2">
        <v>5</v>
      </c>
      <c r="Z32" s="9">
        <v>8</v>
      </c>
      <c r="AA32" s="8">
        <v>12</v>
      </c>
      <c r="AB32" s="2">
        <v>33</v>
      </c>
      <c r="AC32" s="9">
        <v>43</v>
      </c>
      <c r="AD32" s="8">
        <v>5</v>
      </c>
      <c r="AE32" s="2">
        <v>15</v>
      </c>
      <c r="AF32" s="9">
        <v>20</v>
      </c>
      <c r="AG32" s="8">
        <v>1</v>
      </c>
      <c r="AH32" s="2">
        <v>2</v>
      </c>
      <c r="AI32" s="9">
        <v>2</v>
      </c>
      <c r="AJ32" s="8">
        <v>2</v>
      </c>
      <c r="AK32" s="2">
        <v>7</v>
      </c>
      <c r="AL32" s="9">
        <v>11</v>
      </c>
      <c r="AM32" s="8">
        <v>3</v>
      </c>
      <c r="AN32" s="2">
        <v>11</v>
      </c>
      <c r="AO32" s="9">
        <v>16</v>
      </c>
      <c r="AP32" s="25">
        <v>5</v>
      </c>
      <c r="AQ32" s="10">
        <v>20</v>
      </c>
      <c r="AR32" s="44">
        <f>16+14</f>
        <v>30</v>
      </c>
      <c r="AS32" s="8">
        <v>2</v>
      </c>
      <c r="AT32" s="2">
        <v>8</v>
      </c>
      <c r="AU32" s="9">
        <v>11</v>
      </c>
      <c r="AV32" s="8">
        <v>12</v>
      </c>
      <c r="AW32" s="2">
        <v>36</v>
      </c>
      <c r="AX32" s="9">
        <v>47</v>
      </c>
      <c r="AY32" s="8">
        <v>2</v>
      </c>
      <c r="AZ32" s="2">
        <v>8</v>
      </c>
      <c r="BA32" s="9">
        <v>12</v>
      </c>
      <c r="BB32" s="8">
        <v>0</v>
      </c>
      <c r="BC32" s="2">
        <v>2</v>
      </c>
      <c r="BD32" s="9">
        <v>3</v>
      </c>
      <c r="BE32" s="8">
        <v>6</v>
      </c>
      <c r="BF32" s="2">
        <v>15</v>
      </c>
      <c r="BG32" s="9">
        <v>18</v>
      </c>
      <c r="BH32" s="8">
        <v>4</v>
      </c>
      <c r="BI32" s="2">
        <v>10</v>
      </c>
      <c r="BJ32" s="9">
        <v>12</v>
      </c>
      <c r="BK32" s="8">
        <v>6</v>
      </c>
      <c r="BL32" s="2">
        <v>21</v>
      </c>
      <c r="BM32" s="7">
        <v>29</v>
      </c>
      <c r="BN32" s="8">
        <v>2</v>
      </c>
      <c r="BO32" s="10">
        <v>6</v>
      </c>
      <c r="BP32" s="26">
        <f>[1]Magistrenes!D33</f>
        <v>7</v>
      </c>
      <c r="BQ32" s="8">
        <v>12</v>
      </c>
      <c r="BR32" s="11">
        <f>'[1]FTF-A'!C33</f>
        <v>34</v>
      </c>
      <c r="BS32" s="42">
        <f>'[1]FTF-A'!D33</f>
        <v>44</v>
      </c>
      <c r="BT32" s="8">
        <v>2</v>
      </c>
      <c r="BU32" s="2">
        <v>6</v>
      </c>
      <c r="BV32" s="9">
        <v>7</v>
      </c>
      <c r="BW32" s="8">
        <v>4</v>
      </c>
      <c r="BX32" s="37">
        <f>[1]CA!C33</f>
        <v>12</v>
      </c>
      <c r="BY32" s="42">
        <f>[1]CA!D33</f>
        <v>17</v>
      </c>
      <c r="BZ32" s="4"/>
    </row>
    <row r="33" spans="1:78" x14ac:dyDescent="0.2">
      <c r="A33" s="142"/>
      <c r="B33" s="39" t="s">
        <v>32</v>
      </c>
      <c r="C33" s="6">
        <v>41</v>
      </c>
      <c r="D33" s="10">
        <v>138</v>
      </c>
      <c r="E33" s="7">
        <v>194</v>
      </c>
      <c r="F33" s="8">
        <v>32</v>
      </c>
      <c r="G33" s="2">
        <v>89</v>
      </c>
      <c r="H33" s="9">
        <v>114</v>
      </c>
      <c r="I33" s="8">
        <v>21</v>
      </c>
      <c r="J33" s="2">
        <v>63</v>
      </c>
      <c r="K33" s="9">
        <v>85</v>
      </c>
      <c r="L33" s="8">
        <v>0</v>
      </c>
      <c r="M33" s="2">
        <v>1</v>
      </c>
      <c r="N33" s="9">
        <v>1</v>
      </c>
      <c r="O33" s="8">
        <v>5</v>
      </c>
      <c r="P33" s="2">
        <v>17</v>
      </c>
      <c r="Q33" s="9">
        <v>24</v>
      </c>
      <c r="R33" s="8">
        <v>70</v>
      </c>
      <c r="S33" s="2">
        <v>225</v>
      </c>
      <c r="T33" s="9">
        <v>309</v>
      </c>
      <c r="U33" s="12">
        <v>32</v>
      </c>
      <c r="V33" s="2">
        <v>107</v>
      </c>
      <c r="W33" s="44">
        <v>151</v>
      </c>
      <c r="X33" s="8">
        <v>5</v>
      </c>
      <c r="Y33" s="2">
        <v>16</v>
      </c>
      <c r="Z33" s="9">
        <v>23</v>
      </c>
      <c r="AA33" s="8">
        <v>15</v>
      </c>
      <c r="AB33" s="2">
        <v>51</v>
      </c>
      <c r="AC33" s="9">
        <v>73</v>
      </c>
      <c r="AD33" s="8">
        <v>9</v>
      </c>
      <c r="AE33" s="2">
        <v>26</v>
      </c>
      <c r="AF33" s="9">
        <v>34</v>
      </c>
      <c r="AG33" s="8">
        <v>3</v>
      </c>
      <c r="AH33" s="2">
        <v>8</v>
      </c>
      <c r="AI33" s="9">
        <v>10</v>
      </c>
      <c r="AJ33" s="8">
        <v>3</v>
      </c>
      <c r="AK33" s="2">
        <v>8</v>
      </c>
      <c r="AL33" s="9">
        <v>10</v>
      </c>
      <c r="AM33" s="8">
        <v>6</v>
      </c>
      <c r="AN33" s="2">
        <v>23</v>
      </c>
      <c r="AO33" s="9">
        <v>34</v>
      </c>
      <c r="AP33" s="25">
        <v>4</v>
      </c>
      <c r="AQ33" s="10">
        <v>15</v>
      </c>
      <c r="AR33" s="44">
        <f>14+8</f>
        <v>22</v>
      </c>
      <c r="AS33" s="8">
        <v>0</v>
      </c>
      <c r="AT33" s="2">
        <v>2</v>
      </c>
      <c r="AU33" s="9">
        <v>3</v>
      </c>
      <c r="AV33" s="8">
        <v>7</v>
      </c>
      <c r="AW33" s="2">
        <v>21</v>
      </c>
      <c r="AX33" s="9">
        <v>28</v>
      </c>
      <c r="AY33" s="8">
        <v>2</v>
      </c>
      <c r="AZ33" s="2">
        <v>5</v>
      </c>
      <c r="BA33" s="9">
        <v>6</v>
      </c>
      <c r="BB33" s="8">
        <v>1</v>
      </c>
      <c r="BC33" s="2">
        <v>4</v>
      </c>
      <c r="BD33" s="9">
        <v>6</v>
      </c>
      <c r="BE33" s="8">
        <v>8</v>
      </c>
      <c r="BF33" s="2">
        <v>22</v>
      </c>
      <c r="BG33" s="9">
        <v>29</v>
      </c>
      <c r="BH33" s="8">
        <v>3</v>
      </c>
      <c r="BI33" s="2">
        <v>10</v>
      </c>
      <c r="BJ33" s="9">
        <v>14</v>
      </c>
      <c r="BK33" s="8">
        <v>6</v>
      </c>
      <c r="BL33" s="2">
        <v>17</v>
      </c>
      <c r="BM33" s="7">
        <v>23</v>
      </c>
      <c r="BN33" s="8">
        <v>2</v>
      </c>
      <c r="BO33" s="10">
        <v>6</v>
      </c>
      <c r="BP33" s="26">
        <f>[1]Magistrenes!D35</f>
        <v>8</v>
      </c>
      <c r="BQ33" s="8">
        <v>14</v>
      </c>
      <c r="BR33" s="11">
        <f>'[1]FTF-A'!C35</f>
        <v>36</v>
      </c>
      <c r="BS33" s="42">
        <f>'[1]FTF-A'!D35</f>
        <v>44</v>
      </c>
      <c r="BT33" s="8">
        <v>3</v>
      </c>
      <c r="BU33" s="2">
        <v>8</v>
      </c>
      <c r="BV33" s="9">
        <v>10</v>
      </c>
      <c r="BW33" s="8" t="s">
        <v>124</v>
      </c>
      <c r="BX33" s="37">
        <f>[1]CA!C35</f>
        <v>2</v>
      </c>
      <c r="BY33" s="42">
        <f>[1]CA!D35</f>
        <v>3</v>
      </c>
      <c r="BZ33" s="4"/>
    </row>
    <row r="34" spans="1:78" x14ac:dyDescent="0.2">
      <c r="A34" s="142"/>
      <c r="B34" s="39" t="s">
        <v>33</v>
      </c>
      <c r="C34" s="6">
        <v>93</v>
      </c>
      <c r="D34" s="10">
        <v>283</v>
      </c>
      <c r="E34" s="7">
        <v>380</v>
      </c>
      <c r="F34" s="8">
        <v>66</v>
      </c>
      <c r="G34" s="2">
        <v>199</v>
      </c>
      <c r="H34" s="9">
        <v>266</v>
      </c>
      <c r="I34" s="8">
        <v>34</v>
      </c>
      <c r="J34" s="2">
        <v>114</v>
      </c>
      <c r="K34" s="9">
        <v>161</v>
      </c>
      <c r="L34" s="8">
        <v>4</v>
      </c>
      <c r="M34" s="2">
        <v>11</v>
      </c>
      <c r="N34" s="9">
        <v>14</v>
      </c>
      <c r="O34" s="8">
        <v>9</v>
      </c>
      <c r="P34" s="2">
        <v>32</v>
      </c>
      <c r="Q34" s="9">
        <v>45</v>
      </c>
      <c r="R34" s="8">
        <v>121</v>
      </c>
      <c r="S34" s="2">
        <v>417</v>
      </c>
      <c r="T34" s="9">
        <v>592</v>
      </c>
      <c r="U34" s="12">
        <v>50</v>
      </c>
      <c r="V34" s="2">
        <v>159</v>
      </c>
      <c r="W34" s="44">
        <v>217</v>
      </c>
      <c r="X34" s="8">
        <v>12</v>
      </c>
      <c r="Y34" s="2">
        <v>41</v>
      </c>
      <c r="Z34" s="9">
        <v>59</v>
      </c>
      <c r="AA34" s="8">
        <v>36</v>
      </c>
      <c r="AB34" s="2">
        <v>111</v>
      </c>
      <c r="AC34" s="9">
        <v>150</v>
      </c>
      <c r="AD34" s="8">
        <v>20</v>
      </c>
      <c r="AE34" s="2">
        <v>69</v>
      </c>
      <c r="AF34" s="9">
        <v>98</v>
      </c>
      <c r="AG34" s="8">
        <v>13</v>
      </c>
      <c r="AH34" s="2">
        <v>32</v>
      </c>
      <c r="AI34" s="9">
        <v>39</v>
      </c>
      <c r="AJ34" s="8">
        <v>4</v>
      </c>
      <c r="AK34" s="2">
        <v>11</v>
      </c>
      <c r="AL34" s="9">
        <v>15</v>
      </c>
      <c r="AM34" s="8">
        <v>11</v>
      </c>
      <c r="AN34" s="2">
        <v>38</v>
      </c>
      <c r="AO34" s="9">
        <v>55</v>
      </c>
      <c r="AP34" s="25">
        <v>15</v>
      </c>
      <c r="AQ34" s="10">
        <v>49</v>
      </c>
      <c r="AR34" s="44">
        <f>41+27</f>
        <v>68</v>
      </c>
      <c r="AS34" s="8">
        <v>3</v>
      </c>
      <c r="AT34" s="2">
        <v>10</v>
      </c>
      <c r="AU34" s="9">
        <v>14</v>
      </c>
      <c r="AV34" s="8">
        <v>11</v>
      </c>
      <c r="AW34" s="2">
        <v>51</v>
      </c>
      <c r="AX34" s="9">
        <v>80</v>
      </c>
      <c r="AY34" s="8">
        <v>6</v>
      </c>
      <c r="AZ34" s="2">
        <v>19</v>
      </c>
      <c r="BA34" s="9">
        <v>25</v>
      </c>
      <c r="BB34" s="8">
        <v>3</v>
      </c>
      <c r="BC34" s="2">
        <v>14</v>
      </c>
      <c r="BD34" s="9">
        <v>21</v>
      </c>
      <c r="BE34" s="8">
        <v>14</v>
      </c>
      <c r="BF34" s="2">
        <v>46</v>
      </c>
      <c r="BG34" s="9">
        <v>63</v>
      </c>
      <c r="BH34" s="8">
        <v>8</v>
      </c>
      <c r="BI34" s="2">
        <v>24</v>
      </c>
      <c r="BJ34" s="9">
        <v>32</v>
      </c>
      <c r="BK34" s="8">
        <v>16</v>
      </c>
      <c r="BL34" s="2">
        <v>50</v>
      </c>
      <c r="BM34" s="7">
        <v>68</v>
      </c>
      <c r="BN34" s="8">
        <v>7</v>
      </c>
      <c r="BO34" s="10">
        <v>20</v>
      </c>
      <c r="BP34" s="26">
        <f>[1]Magistrenes!D36</f>
        <v>27</v>
      </c>
      <c r="BQ34" s="8">
        <v>27</v>
      </c>
      <c r="BR34" s="11">
        <f>'[1]FTF-A'!C36</f>
        <v>90</v>
      </c>
      <c r="BS34" s="42">
        <f>'[1]FTF-A'!D36</f>
        <v>126</v>
      </c>
      <c r="BT34" s="8">
        <v>6</v>
      </c>
      <c r="BU34" s="2">
        <v>21</v>
      </c>
      <c r="BV34" s="9">
        <v>29</v>
      </c>
      <c r="BW34" s="8">
        <v>6</v>
      </c>
      <c r="BX34" s="37">
        <f>[1]CA!C36</f>
        <v>17</v>
      </c>
      <c r="BY34" s="42">
        <f>[1]CA!D36</f>
        <v>21</v>
      </c>
      <c r="BZ34" s="4"/>
    </row>
    <row r="35" spans="1:78" x14ac:dyDescent="0.2">
      <c r="A35" s="142"/>
      <c r="B35" s="39" t="s">
        <v>34</v>
      </c>
      <c r="C35" s="6">
        <v>48</v>
      </c>
      <c r="D35" s="10">
        <v>143</v>
      </c>
      <c r="E35" s="7">
        <v>191</v>
      </c>
      <c r="F35" s="8">
        <v>41</v>
      </c>
      <c r="G35" s="2">
        <v>114</v>
      </c>
      <c r="H35" s="9">
        <v>147</v>
      </c>
      <c r="I35" s="8">
        <v>24</v>
      </c>
      <c r="J35" s="2">
        <v>68</v>
      </c>
      <c r="K35" s="9">
        <v>89</v>
      </c>
      <c r="L35" s="8">
        <v>2</v>
      </c>
      <c r="M35" s="2">
        <v>5</v>
      </c>
      <c r="N35" s="9">
        <v>7</v>
      </c>
      <c r="O35" s="8">
        <v>8</v>
      </c>
      <c r="P35" s="2">
        <v>23</v>
      </c>
      <c r="Q35" s="9">
        <v>30</v>
      </c>
      <c r="R35" s="8">
        <v>80</v>
      </c>
      <c r="S35" s="2">
        <v>245</v>
      </c>
      <c r="T35" s="9">
        <v>331</v>
      </c>
      <c r="U35" s="12">
        <v>35</v>
      </c>
      <c r="V35" s="2">
        <v>103</v>
      </c>
      <c r="W35" s="44">
        <v>135</v>
      </c>
      <c r="X35" s="8">
        <v>9</v>
      </c>
      <c r="Y35" s="2">
        <v>25</v>
      </c>
      <c r="Z35" s="9">
        <v>33</v>
      </c>
      <c r="AA35" s="8">
        <v>26</v>
      </c>
      <c r="AB35" s="2">
        <v>86</v>
      </c>
      <c r="AC35" s="9">
        <v>121</v>
      </c>
      <c r="AD35" s="8">
        <v>6</v>
      </c>
      <c r="AE35" s="2">
        <v>26</v>
      </c>
      <c r="AF35" s="9">
        <v>41</v>
      </c>
      <c r="AG35" s="8">
        <v>4</v>
      </c>
      <c r="AH35" s="2">
        <v>13</v>
      </c>
      <c r="AI35" s="9">
        <v>17</v>
      </c>
      <c r="AJ35" s="8">
        <v>2</v>
      </c>
      <c r="AK35" s="2">
        <v>9</v>
      </c>
      <c r="AL35" s="9">
        <v>14</v>
      </c>
      <c r="AM35" s="8">
        <v>8</v>
      </c>
      <c r="AN35" s="2">
        <v>27</v>
      </c>
      <c r="AO35" s="9">
        <v>39</v>
      </c>
      <c r="AP35" s="25">
        <v>8</v>
      </c>
      <c r="AQ35" s="10">
        <v>28</v>
      </c>
      <c r="AR35" s="44">
        <f>14+26</f>
        <v>40</v>
      </c>
      <c r="AS35" s="8">
        <v>5</v>
      </c>
      <c r="AT35" s="2">
        <v>16</v>
      </c>
      <c r="AU35" s="9">
        <v>21</v>
      </c>
      <c r="AV35" s="8">
        <v>13</v>
      </c>
      <c r="AW35" s="2">
        <v>41</v>
      </c>
      <c r="AX35" s="9">
        <v>56</v>
      </c>
      <c r="AY35" s="8">
        <v>3</v>
      </c>
      <c r="AZ35" s="2">
        <v>10</v>
      </c>
      <c r="BA35" s="9">
        <v>15</v>
      </c>
      <c r="BB35" s="8">
        <v>1</v>
      </c>
      <c r="BC35" s="2">
        <v>5</v>
      </c>
      <c r="BD35" s="9">
        <v>8</v>
      </c>
      <c r="BE35" s="8">
        <v>9</v>
      </c>
      <c r="BF35" s="2">
        <v>28</v>
      </c>
      <c r="BG35" s="9">
        <v>38</v>
      </c>
      <c r="BH35" s="8">
        <v>4</v>
      </c>
      <c r="BI35" s="2">
        <v>12</v>
      </c>
      <c r="BJ35" s="9">
        <v>16</v>
      </c>
      <c r="BK35" s="8">
        <v>10</v>
      </c>
      <c r="BL35" s="2">
        <v>27</v>
      </c>
      <c r="BM35" s="7">
        <v>35</v>
      </c>
      <c r="BN35" s="8">
        <v>2</v>
      </c>
      <c r="BO35" s="10">
        <v>8</v>
      </c>
      <c r="BP35" s="26">
        <f>[1]Magistrenes!D37</f>
        <v>12</v>
      </c>
      <c r="BQ35" s="8">
        <v>12</v>
      </c>
      <c r="BR35" s="11">
        <f>'[1]FTF-A'!C37</f>
        <v>37</v>
      </c>
      <c r="BS35" s="42">
        <f>'[1]FTF-A'!D37</f>
        <v>50</v>
      </c>
      <c r="BT35" s="8">
        <v>3</v>
      </c>
      <c r="BU35" s="2">
        <v>7</v>
      </c>
      <c r="BV35" s="9">
        <v>9</v>
      </c>
      <c r="BW35" s="8">
        <v>6</v>
      </c>
      <c r="BX35" s="37">
        <f>[1]CA!C37</f>
        <v>12</v>
      </c>
      <c r="BY35" s="42">
        <f>[1]CA!D37</f>
        <v>13</v>
      </c>
      <c r="BZ35" s="4"/>
    </row>
    <row r="36" spans="1:78" x14ac:dyDescent="0.2">
      <c r="A36" s="142"/>
      <c r="B36" s="39" t="s">
        <v>35</v>
      </c>
      <c r="C36" s="6">
        <v>34</v>
      </c>
      <c r="D36" s="10">
        <v>116</v>
      </c>
      <c r="E36" s="7">
        <v>164</v>
      </c>
      <c r="F36" s="8">
        <v>54</v>
      </c>
      <c r="G36" s="2">
        <v>147</v>
      </c>
      <c r="H36" s="9">
        <v>187</v>
      </c>
      <c r="I36" s="8">
        <v>28</v>
      </c>
      <c r="J36" s="2">
        <v>85</v>
      </c>
      <c r="K36" s="9">
        <v>115</v>
      </c>
      <c r="L36" s="8">
        <v>2</v>
      </c>
      <c r="M36" s="2">
        <v>6</v>
      </c>
      <c r="N36" s="9">
        <v>9</v>
      </c>
      <c r="O36" s="8">
        <v>6</v>
      </c>
      <c r="P36" s="2">
        <v>23</v>
      </c>
      <c r="Q36" s="9">
        <v>34</v>
      </c>
      <c r="R36" s="8">
        <v>123</v>
      </c>
      <c r="S36" s="2">
        <v>377</v>
      </c>
      <c r="T36" s="9">
        <v>509</v>
      </c>
      <c r="U36" s="12">
        <v>52</v>
      </c>
      <c r="V36" s="2">
        <v>153</v>
      </c>
      <c r="W36" s="44">
        <v>203</v>
      </c>
      <c r="X36" s="8">
        <v>7</v>
      </c>
      <c r="Y36" s="2">
        <v>25</v>
      </c>
      <c r="Z36" s="9">
        <v>36</v>
      </c>
      <c r="AA36" s="8">
        <v>22</v>
      </c>
      <c r="AB36" s="2">
        <v>69</v>
      </c>
      <c r="AC36" s="9">
        <v>95</v>
      </c>
      <c r="AD36" s="8">
        <v>29</v>
      </c>
      <c r="AE36" s="2">
        <v>89</v>
      </c>
      <c r="AF36" s="9">
        <v>121</v>
      </c>
      <c r="AG36" s="8">
        <v>4</v>
      </c>
      <c r="AH36" s="2">
        <v>8</v>
      </c>
      <c r="AI36" s="9">
        <v>9</v>
      </c>
      <c r="AJ36" s="8">
        <v>3</v>
      </c>
      <c r="AK36" s="2">
        <v>14</v>
      </c>
      <c r="AL36" s="9">
        <v>21</v>
      </c>
      <c r="AM36" s="8">
        <v>10</v>
      </c>
      <c r="AN36" s="2">
        <v>29</v>
      </c>
      <c r="AO36" s="9">
        <v>38</v>
      </c>
      <c r="AP36" s="25">
        <v>10</v>
      </c>
      <c r="AQ36" s="10">
        <v>27</v>
      </c>
      <c r="AR36" s="44">
        <f>24+11</f>
        <v>35</v>
      </c>
      <c r="AS36" s="8">
        <v>4</v>
      </c>
      <c r="AT36" s="2">
        <v>10</v>
      </c>
      <c r="AU36" s="9">
        <v>13</v>
      </c>
      <c r="AV36" s="8">
        <v>8</v>
      </c>
      <c r="AW36" s="2">
        <v>30</v>
      </c>
      <c r="AX36" s="9">
        <v>43</v>
      </c>
      <c r="AY36" s="8">
        <v>2</v>
      </c>
      <c r="AZ36" s="2">
        <v>8</v>
      </c>
      <c r="BA36" s="9">
        <v>13</v>
      </c>
      <c r="BB36" s="8">
        <v>3</v>
      </c>
      <c r="BC36" s="2">
        <v>11</v>
      </c>
      <c r="BD36" s="9">
        <v>17</v>
      </c>
      <c r="BE36" s="8">
        <v>12</v>
      </c>
      <c r="BF36" s="2">
        <v>38</v>
      </c>
      <c r="BG36" s="9">
        <v>52</v>
      </c>
      <c r="BH36" s="8">
        <v>5</v>
      </c>
      <c r="BI36" s="2">
        <v>13</v>
      </c>
      <c r="BJ36" s="9">
        <v>16</v>
      </c>
      <c r="BK36" s="8">
        <v>9</v>
      </c>
      <c r="BL36" s="2">
        <v>25</v>
      </c>
      <c r="BM36" s="7">
        <v>32</v>
      </c>
      <c r="BN36" s="8">
        <v>1</v>
      </c>
      <c r="BO36" s="10">
        <v>4</v>
      </c>
      <c r="BP36" s="26">
        <f>[1]Magistrenes!D38</f>
        <v>5</v>
      </c>
      <c r="BQ36" s="8">
        <v>12</v>
      </c>
      <c r="BR36" s="11">
        <f>'[1]FTF-A'!C38</f>
        <v>38</v>
      </c>
      <c r="BS36" s="42">
        <f>'[1]FTF-A'!D38</f>
        <v>52</v>
      </c>
      <c r="BT36" s="8">
        <v>13</v>
      </c>
      <c r="BU36" s="2">
        <v>33</v>
      </c>
      <c r="BV36" s="9">
        <v>40</v>
      </c>
      <c r="BW36" s="8">
        <v>2</v>
      </c>
      <c r="BX36" s="37">
        <f>[1]CA!C38</f>
        <v>5</v>
      </c>
      <c r="BY36" s="42">
        <f>[1]CA!D38</f>
        <v>6</v>
      </c>
      <c r="BZ36" s="4"/>
    </row>
    <row r="37" spans="1:78" x14ac:dyDescent="0.2">
      <c r="A37" s="142"/>
      <c r="B37" s="39" t="s">
        <v>36</v>
      </c>
      <c r="C37" s="6">
        <v>42</v>
      </c>
      <c r="D37" s="10">
        <v>129</v>
      </c>
      <c r="E37" s="7">
        <v>173</v>
      </c>
      <c r="F37" s="8">
        <v>41</v>
      </c>
      <c r="G37" s="2">
        <v>128</v>
      </c>
      <c r="H37" s="9">
        <v>174</v>
      </c>
      <c r="I37" s="8">
        <v>20</v>
      </c>
      <c r="J37" s="2">
        <v>59</v>
      </c>
      <c r="K37" s="9">
        <v>79</v>
      </c>
      <c r="L37" s="8">
        <v>3</v>
      </c>
      <c r="M37" s="2">
        <v>7</v>
      </c>
      <c r="N37" s="9">
        <v>8</v>
      </c>
      <c r="O37" s="8">
        <v>2</v>
      </c>
      <c r="P37" s="2">
        <v>6</v>
      </c>
      <c r="Q37" s="9">
        <v>8</v>
      </c>
      <c r="R37" s="8">
        <v>58</v>
      </c>
      <c r="S37" s="2">
        <v>191</v>
      </c>
      <c r="T37" s="9">
        <v>265</v>
      </c>
      <c r="U37" s="12">
        <v>26</v>
      </c>
      <c r="V37" s="2">
        <v>79</v>
      </c>
      <c r="W37" s="44">
        <v>107</v>
      </c>
      <c r="X37" s="8">
        <v>9</v>
      </c>
      <c r="Y37" s="2">
        <v>25</v>
      </c>
      <c r="Z37" s="9">
        <v>32</v>
      </c>
      <c r="AA37" s="8">
        <v>32</v>
      </c>
      <c r="AB37" s="2">
        <v>102</v>
      </c>
      <c r="AC37" s="9">
        <v>140</v>
      </c>
      <c r="AD37" s="8">
        <v>11</v>
      </c>
      <c r="AE37" s="2">
        <v>35</v>
      </c>
      <c r="AF37" s="9">
        <v>48</v>
      </c>
      <c r="AG37" s="8">
        <v>9</v>
      </c>
      <c r="AH37" s="2">
        <v>30</v>
      </c>
      <c r="AI37" s="9">
        <v>42</v>
      </c>
      <c r="AJ37" s="8">
        <v>2</v>
      </c>
      <c r="AK37" s="2">
        <v>7</v>
      </c>
      <c r="AL37" s="9">
        <v>10</v>
      </c>
      <c r="AM37" s="8">
        <v>4</v>
      </c>
      <c r="AN37" s="2">
        <v>16</v>
      </c>
      <c r="AO37" s="9">
        <v>23</v>
      </c>
      <c r="AP37" s="25">
        <v>12</v>
      </c>
      <c r="AQ37" s="10">
        <v>30</v>
      </c>
      <c r="AR37" s="44">
        <f>20+16</f>
        <v>36</v>
      </c>
      <c r="AS37" s="8">
        <v>5</v>
      </c>
      <c r="AT37" s="2">
        <v>16</v>
      </c>
      <c r="AU37" s="9">
        <v>22</v>
      </c>
      <c r="AV37" s="8">
        <v>7</v>
      </c>
      <c r="AW37" s="2">
        <v>29</v>
      </c>
      <c r="AX37" s="9">
        <v>43</v>
      </c>
      <c r="AY37" s="8">
        <v>3</v>
      </c>
      <c r="AZ37" s="2">
        <v>8</v>
      </c>
      <c r="BA37" s="9">
        <v>10</v>
      </c>
      <c r="BB37" s="8">
        <v>4</v>
      </c>
      <c r="BC37" s="2">
        <v>13</v>
      </c>
      <c r="BD37" s="9">
        <v>19</v>
      </c>
      <c r="BE37" s="8">
        <v>10</v>
      </c>
      <c r="BF37" s="2">
        <v>32</v>
      </c>
      <c r="BG37" s="9">
        <v>43</v>
      </c>
      <c r="BH37" s="8">
        <v>3</v>
      </c>
      <c r="BI37" s="2">
        <v>9</v>
      </c>
      <c r="BJ37" s="9">
        <v>12</v>
      </c>
      <c r="BK37" s="8">
        <v>12</v>
      </c>
      <c r="BL37" s="2">
        <v>34</v>
      </c>
      <c r="BM37" s="7">
        <v>44</v>
      </c>
      <c r="BN37" s="8">
        <v>5</v>
      </c>
      <c r="BO37" s="10">
        <v>12</v>
      </c>
      <c r="BP37" s="26">
        <f>[1]Magistrenes!D39</f>
        <v>15</v>
      </c>
      <c r="BQ37" s="8">
        <v>15</v>
      </c>
      <c r="BR37" s="11">
        <f>'[1]FTF-A'!C39</f>
        <v>46</v>
      </c>
      <c r="BS37" s="42">
        <f>'[1]FTF-A'!D39</f>
        <v>62</v>
      </c>
      <c r="BT37" s="8">
        <v>3</v>
      </c>
      <c r="BU37" s="2">
        <v>9</v>
      </c>
      <c r="BV37" s="9">
        <v>12</v>
      </c>
      <c r="BW37" s="8">
        <v>2</v>
      </c>
      <c r="BX37" s="37">
        <f>[1]CA!C39</f>
        <v>9</v>
      </c>
      <c r="BY37" s="42">
        <f>[1]CA!D39</f>
        <v>13</v>
      </c>
      <c r="BZ37" s="4"/>
    </row>
    <row r="38" spans="1:78" x14ac:dyDescent="0.2">
      <c r="A38" s="142"/>
      <c r="B38" s="39" t="s">
        <v>37</v>
      </c>
      <c r="C38" s="6">
        <v>100</v>
      </c>
      <c r="D38" s="10">
        <v>308</v>
      </c>
      <c r="E38" s="7">
        <v>417</v>
      </c>
      <c r="F38" s="8">
        <v>95</v>
      </c>
      <c r="G38" s="2">
        <v>270</v>
      </c>
      <c r="H38" s="9">
        <v>350</v>
      </c>
      <c r="I38" s="8">
        <v>55</v>
      </c>
      <c r="J38" s="2">
        <v>166</v>
      </c>
      <c r="K38" s="9">
        <v>222</v>
      </c>
      <c r="L38" s="8">
        <v>3</v>
      </c>
      <c r="M38" s="2">
        <v>11</v>
      </c>
      <c r="N38" s="9">
        <v>15</v>
      </c>
      <c r="O38" s="8">
        <v>15</v>
      </c>
      <c r="P38" s="2">
        <v>46</v>
      </c>
      <c r="Q38" s="9">
        <v>63</v>
      </c>
      <c r="R38" s="8">
        <v>221</v>
      </c>
      <c r="S38" s="2">
        <v>656</v>
      </c>
      <c r="T38" s="9">
        <v>870</v>
      </c>
      <c r="U38" s="12">
        <v>72</v>
      </c>
      <c r="V38" s="2">
        <v>219</v>
      </c>
      <c r="W38" s="44">
        <v>295</v>
      </c>
      <c r="X38" s="8">
        <v>8</v>
      </c>
      <c r="Y38" s="2">
        <v>30</v>
      </c>
      <c r="Z38" s="9">
        <v>44</v>
      </c>
      <c r="AA38" s="8">
        <v>46</v>
      </c>
      <c r="AB38" s="2">
        <v>148</v>
      </c>
      <c r="AC38" s="9">
        <v>205</v>
      </c>
      <c r="AD38" s="8">
        <v>32</v>
      </c>
      <c r="AE38" s="2">
        <v>99</v>
      </c>
      <c r="AF38" s="9">
        <v>135</v>
      </c>
      <c r="AG38" s="8">
        <v>10</v>
      </c>
      <c r="AH38" s="2">
        <v>29</v>
      </c>
      <c r="AI38" s="9">
        <v>38</v>
      </c>
      <c r="AJ38" s="8">
        <v>5</v>
      </c>
      <c r="AK38" s="2">
        <v>19</v>
      </c>
      <c r="AL38" s="9">
        <v>29</v>
      </c>
      <c r="AM38" s="8">
        <v>13</v>
      </c>
      <c r="AN38" s="2">
        <v>47</v>
      </c>
      <c r="AO38" s="9">
        <v>69</v>
      </c>
      <c r="AP38" s="25">
        <v>21</v>
      </c>
      <c r="AQ38" s="10">
        <v>64</v>
      </c>
      <c r="AR38" s="44">
        <f>61+23</f>
        <v>84</v>
      </c>
      <c r="AS38" s="8">
        <v>11</v>
      </c>
      <c r="AT38" s="2">
        <v>31</v>
      </c>
      <c r="AU38" s="9">
        <v>39</v>
      </c>
      <c r="AV38" s="8">
        <v>24</v>
      </c>
      <c r="AW38" s="2">
        <v>76</v>
      </c>
      <c r="AX38" s="9">
        <v>104</v>
      </c>
      <c r="AY38" s="8">
        <v>8</v>
      </c>
      <c r="AZ38" s="2">
        <v>24</v>
      </c>
      <c r="BA38" s="9">
        <v>32</v>
      </c>
      <c r="BB38" s="8">
        <v>4</v>
      </c>
      <c r="BC38" s="2">
        <v>20</v>
      </c>
      <c r="BD38" s="9">
        <v>33</v>
      </c>
      <c r="BE38" s="8">
        <v>22</v>
      </c>
      <c r="BF38" s="2">
        <v>73</v>
      </c>
      <c r="BG38" s="9">
        <v>101</v>
      </c>
      <c r="BH38" s="8">
        <v>10</v>
      </c>
      <c r="BI38" s="2">
        <v>26</v>
      </c>
      <c r="BJ38" s="9">
        <v>32</v>
      </c>
      <c r="BK38" s="8">
        <v>18</v>
      </c>
      <c r="BL38" s="2">
        <v>57</v>
      </c>
      <c r="BM38" s="7">
        <v>78</v>
      </c>
      <c r="BN38" s="8">
        <v>8</v>
      </c>
      <c r="BO38" s="10">
        <v>23</v>
      </c>
      <c r="BP38" s="26">
        <f>[1]Magistrenes!D40</f>
        <v>29</v>
      </c>
      <c r="BQ38" s="8">
        <v>25</v>
      </c>
      <c r="BR38" s="11">
        <f>'[1]FTF-A'!C40</f>
        <v>86</v>
      </c>
      <c r="BS38" s="42">
        <f>'[1]FTF-A'!D40</f>
        <v>121</v>
      </c>
      <c r="BT38" s="8">
        <v>28</v>
      </c>
      <c r="BU38" s="2">
        <v>74</v>
      </c>
      <c r="BV38" s="9">
        <v>93</v>
      </c>
      <c r="BW38" s="8">
        <v>4</v>
      </c>
      <c r="BX38" s="37">
        <f>[1]CA!C40</f>
        <v>15</v>
      </c>
      <c r="BY38" s="42">
        <f>[1]CA!D40</f>
        <v>22</v>
      </c>
      <c r="BZ38" s="4"/>
    </row>
    <row r="39" spans="1:78" x14ac:dyDescent="0.2">
      <c r="A39" s="142"/>
      <c r="B39" s="39" t="s">
        <v>38</v>
      </c>
      <c r="C39" s="6">
        <v>32</v>
      </c>
      <c r="D39" s="10">
        <v>94</v>
      </c>
      <c r="E39" s="7">
        <v>125</v>
      </c>
      <c r="F39" s="8">
        <v>22</v>
      </c>
      <c r="G39" s="2">
        <v>67</v>
      </c>
      <c r="H39" s="9">
        <v>89</v>
      </c>
      <c r="I39" s="8">
        <v>19</v>
      </c>
      <c r="J39" s="2">
        <v>59</v>
      </c>
      <c r="K39" s="9">
        <v>80</v>
      </c>
      <c r="L39" s="8">
        <v>2</v>
      </c>
      <c r="M39" s="2">
        <v>5</v>
      </c>
      <c r="N39" s="9">
        <v>5</v>
      </c>
      <c r="O39" s="8">
        <v>3</v>
      </c>
      <c r="P39" s="2">
        <v>10</v>
      </c>
      <c r="Q39" s="9">
        <v>13</v>
      </c>
      <c r="R39" s="8">
        <v>40</v>
      </c>
      <c r="S39" s="2">
        <v>132</v>
      </c>
      <c r="T39" s="9">
        <v>185</v>
      </c>
      <c r="U39" s="12">
        <v>21</v>
      </c>
      <c r="V39" s="2">
        <v>65</v>
      </c>
      <c r="W39" s="44">
        <v>89</v>
      </c>
      <c r="X39" s="8">
        <v>2</v>
      </c>
      <c r="Y39" s="2">
        <v>7</v>
      </c>
      <c r="Z39" s="9">
        <v>11</v>
      </c>
      <c r="AA39" s="8">
        <v>13</v>
      </c>
      <c r="AB39" s="2">
        <v>40</v>
      </c>
      <c r="AC39" s="9">
        <v>54</v>
      </c>
      <c r="AD39" s="8">
        <v>8</v>
      </c>
      <c r="AE39" s="2">
        <v>24</v>
      </c>
      <c r="AF39" s="9">
        <v>33</v>
      </c>
      <c r="AG39" s="8">
        <v>2</v>
      </c>
      <c r="AH39" s="2">
        <v>4</v>
      </c>
      <c r="AI39" s="9">
        <v>5</v>
      </c>
      <c r="AJ39" s="8">
        <v>3</v>
      </c>
      <c r="AK39" s="2">
        <v>8</v>
      </c>
      <c r="AL39" s="9">
        <v>11</v>
      </c>
      <c r="AM39" s="8">
        <v>3</v>
      </c>
      <c r="AN39" s="2">
        <v>12</v>
      </c>
      <c r="AO39" s="9">
        <v>18</v>
      </c>
      <c r="AP39" s="25">
        <v>7</v>
      </c>
      <c r="AQ39" s="10">
        <v>20</v>
      </c>
      <c r="AR39" s="44">
        <f>17+8</f>
        <v>25</v>
      </c>
      <c r="AS39" s="8">
        <v>3</v>
      </c>
      <c r="AT39" s="2">
        <v>9</v>
      </c>
      <c r="AU39" s="9">
        <v>13</v>
      </c>
      <c r="AV39" s="8">
        <v>8</v>
      </c>
      <c r="AW39" s="2">
        <v>29</v>
      </c>
      <c r="AX39" s="9">
        <v>42</v>
      </c>
      <c r="AY39" s="8">
        <v>0</v>
      </c>
      <c r="AZ39" s="2">
        <v>2</v>
      </c>
      <c r="BA39" s="9">
        <v>3</v>
      </c>
      <c r="BB39" s="8">
        <v>1</v>
      </c>
      <c r="BC39" s="2">
        <v>4</v>
      </c>
      <c r="BD39" s="9">
        <v>7</v>
      </c>
      <c r="BE39" s="8">
        <v>2</v>
      </c>
      <c r="BF39" s="2">
        <v>7</v>
      </c>
      <c r="BG39" s="9">
        <v>9</v>
      </c>
      <c r="BH39" s="8">
        <v>3</v>
      </c>
      <c r="BI39" s="2">
        <v>10</v>
      </c>
      <c r="BJ39" s="9">
        <v>14</v>
      </c>
      <c r="BK39" s="8">
        <v>6</v>
      </c>
      <c r="BL39" s="2">
        <v>18</v>
      </c>
      <c r="BM39" s="7">
        <v>25</v>
      </c>
      <c r="BN39" s="8">
        <v>3</v>
      </c>
      <c r="BO39" s="10">
        <v>8</v>
      </c>
      <c r="BP39" s="26">
        <f>[1]Magistrenes!D41</f>
        <v>10</v>
      </c>
      <c r="BQ39" s="8">
        <v>8</v>
      </c>
      <c r="BR39" s="11">
        <f>'[1]FTF-A'!C41</f>
        <v>23</v>
      </c>
      <c r="BS39" s="42">
        <f>'[1]FTF-A'!D41</f>
        <v>30</v>
      </c>
      <c r="BT39" s="8">
        <v>1</v>
      </c>
      <c r="BU39" s="2">
        <v>3</v>
      </c>
      <c r="BV39" s="9">
        <v>4</v>
      </c>
      <c r="BW39" s="8" t="s">
        <v>124</v>
      </c>
      <c r="BX39" s="37">
        <f>[1]CA!C41</f>
        <v>2</v>
      </c>
      <c r="BY39" s="42">
        <f>[1]CA!D41</f>
        <v>4</v>
      </c>
      <c r="BZ39" s="4"/>
    </row>
    <row r="40" spans="1:78" x14ac:dyDescent="0.2">
      <c r="A40" s="142"/>
      <c r="B40" s="39" t="s">
        <v>39</v>
      </c>
      <c r="C40" s="6">
        <v>34</v>
      </c>
      <c r="D40" s="10">
        <v>117</v>
      </c>
      <c r="E40" s="7">
        <v>166</v>
      </c>
      <c r="F40" s="8">
        <v>25</v>
      </c>
      <c r="G40" s="2">
        <v>73</v>
      </c>
      <c r="H40" s="9">
        <v>96</v>
      </c>
      <c r="I40" s="8">
        <v>18</v>
      </c>
      <c r="J40" s="2">
        <v>56</v>
      </c>
      <c r="K40" s="9">
        <v>76</v>
      </c>
      <c r="L40" s="8">
        <v>1</v>
      </c>
      <c r="M40" s="2">
        <v>4</v>
      </c>
      <c r="N40" s="9">
        <v>6</v>
      </c>
      <c r="O40" s="8">
        <v>3</v>
      </c>
      <c r="P40" s="2">
        <v>13</v>
      </c>
      <c r="Q40" s="9">
        <v>20</v>
      </c>
      <c r="R40" s="8">
        <v>59</v>
      </c>
      <c r="S40" s="2">
        <v>197</v>
      </c>
      <c r="T40" s="9">
        <v>276</v>
      </c>
      <c r="U40" s="12">
        <v>30</v>
      </c>
      <c r="V40" s="2">
        <v>95</v>
      </c>
      <c r="W40" s="44">
        <v>130</v>
      </c>
      <c r="X40" s="8">
        <v>9</v>
      </c>
      <c r="Y40" s="2">
        <v>23</v>
      </c>
      <c r="Z40" s="9">
        <v>29</v>
      </c>
      <c r="AA40" s="8">
        <v>20</v>
      </c>
      <c r="AB40" s="2">
        <v>63</v>
      </c>
      <c r="AC40" s="9">
        <v>86</v>
      </c>
      <c r="AD40" s="8">
        <v>6</v>
      </c>
      <c r="AE40" s="2">
        <v>23</v>
      </c>
      <c r="AF40" s="9">
        <v>35</v>
      </c>
      <c r="AG40" s="8">
        <v>6</v>
      </c>
      <c r="AH40" s="2">
        <v>17</v>
      </c>
      <c r="AI40" s="9">
        <v>22</v>
      </c>
      <c r="AJ40" s="8">
        <v>2</v>
      </c>
      <c r="AK40" s="2">
        <v>7</v>
      </c>
      <c r="AL40" s="9">
        <v>10</v>
      </c>
      <c r="AM40" s="8">
        <v>5</v>
      </c>
      <c r="AN40" s="2">
        <v>17</v>
      </c>
      <c r="AO40" s="9">
        <v>24</v>
      </c>
      <c r="AP40" s="25">
        <v>7</v>
      </c>
      <c r="AQ40" s="10">
        <v>20</v>
      </c>
      <c r="AR40" s="44">
        <f>13+12</f>
        <v>25</v>
      </c>
      <c r="AS40" s="8">
        <v>2</v>
      </c>
      <c r="AT40" s="2">
        <v>7</v>
      </c>
      <c r="AU40" s="9">
        <v>10</v>
      </c>
      <c r="AV40" s="8">
        <v>8</v>
      </c>
      <c r="AW40" s="2">
        <v>27</v>
      </c>
      <c r="AX40" s="9">
        <v>38</v>
      </c>
      <c r="AY40" s="8">
        <v>3</v>
      </c>
      <c r="AZ40" s="2">
        <v>11</v>
      </c>
      <c r="BA40" s="9">
        <v>16</v>
      </c>
      <c r="BB40" s="8">
        <v>2</v>
      </c>
      <c r="BC40" s="2">
        <v>9</v>
      </c>
      <c r="BD40" s="9">
        <v>13</v>
      </c>
      <c r="BE40" s="8">
        <v>6</v>
      </c>
      <c r="BF40" s="2">
        <v>25</v>
      </c>
      <c r="BG40" s="9">
        <v>38</v>
      </c>
      <c r="BH40" s="8">
        <v>4</v>
      </c>
      <c r="BI40" s="2">
        <v>13</v>
      </c>
      <c r="BJ40" s="9">
        <v>19</v>
      </c>
      <c r="BK40" s="8">
        <v>11</v>
      </c>
      <c r="BL40" s="2">
        <v>30</v>
      </c>
      <c r="BM40" s="7">
        <v>39</v>
      </c>
      <c r="BN40" s="8">
        <v>4</v>
      </c>
      <c r="BO40" s="10">
        <v>11</v>
      </c>
      <c r="BP40" s="26">
        <f>[1]Magistrenes!D42</f>
        <v>13</v>
      </c>
      <c r="BQ40" s="8">
        <v>11</v>
      </c>
      <c r="BR40" s="11">
        <f>'[1]FTF-A'!C42</f>
        <v>35</v>
      </c>
      <c r="BS40" s="42">
        <f>'[1]FTF-A'!D42</f>
        <v>47</v>
      </c>
      <c r="BT40" s="8">
        <v>3</v>
      </c>
      <c r="BU40" s="2">
        <v>10</v>
      </c>
      <c r="BV40" s="9">
        <v>15</v>
      </c>
      <c r="BW40" s="8">
        <v>2</v>
      </c>
      <c r="BX40" s="37">
        <f>[1]CA!C42</f>
        <v>6</v>
      </c>
      <c r="BY40" s="42">
        <f>[1]CA!D42</f>
        <v>9</v>
      </c>
      <c r="BZ40" s="4"/>
    </row>
    <row r="41" spans="1:78" x14ac:dyDescent="0.2">
      <c r="A41" s="142"/>
      <c r="B41" s="39" t="s">
        <v>40</v>
      </c>
      <c r="C41" s="6">
        <v>21</v>
      </c>
      <c r="D41" s="10">
        <v>69</v>
      </c>
      <c r="E41" s="7">
        <v>97</v>
      </c>
      <c r="F41" s="8">
        <v>23</v>
      </c>
      <c r="G41" s="2">
        <v>71</v>
      </c>
      <c r="H41" s="9">
        <v>96</v>
      </c>
      <c r="I41" s="8">
        <v>12</v>
      </c>
      <c r="J41" s="2">
        <v>40</v>
      </c>
      <c r="K41" s="9">
        <v>56</v>
      </c>
      <c r="L41" s="8">
        <v>4</v>
      </c>
      <c r="M41" s="2">
        <v>10</v>
      </c>
      <c r="N41" s="9">
        <v>12</v>
      </c>
      <c r="O41" s="8">
        <v>1</v>
      </c>
      <c r="P41" s="2">
        <v>5</v>
      </c>
      <c r="Q41" s="9">
        <v>8</v>
      </c>
      <c r="R41" s="8">
        <v>24</v>
      </c>
      <c r="S41" s="2">
        <v>85</v>
      </c>
      <c r="T41" s="9">
        <v>122</v>
      </c>
      <c r="U41" s="12">
        <v>12</v>
      </c>
      <c r="V41" s="2">
        <v>39</v>
      </c>
      <c r="W41" s="44">
        <v>53</v>
      </c>
      <c r="X41" s="8">
        <v>4</v>
      </c>
      <c r="Y41" s="2">
        <v>13</v>
      </c>
      <c r="Z41" s="9">
        <v>17</v>
      </c>
      <c r="AA41" s="8">
        <v>9</v>
      </c>
      <c r="AB41" s="2">
        <v>30</v>
      </c>
      <c r="AC41" s="9">
        <v>42</v>
      </c>
      <c r="AD41" s="8">
        <v>4</v>
      </c>
      <c r="AE41" s="2">
        <v>16</v>
      </c>
      <c r="AF41" s="9">
        <v>25</v>
      </c>
      <c r="AG41" s="8">
        <v>2</v>
      </c>
      <c r="AH41" s="2">
        <v>4</v>
      </c>
      <c r="AI41" s="9">
        <v>4</v>
      </c>
      <c r="AJ41" s="8">
        <v>2</v>
      </c>
      <c r="AK41" s="2">
        <v>7</v>
      </c>
      <c r="AL41" s="9">
        <v>10</v>
      </c>
      <c r="AM41" s="8">
        <v>5</v>
      </c>
      <c r="AN41" s="2">
        <v>14</v>
      </c>
      <c r="AO41" s="9">
        <v>19</v>
      </c>
      <c r="AP41" s="25">
        <v>7</v>
      </c>
      <c r="AQ41" s="10">
        <v>22</v>
      </c>
      <c r="AR41" s="44">
        <f>19+12</f>
        <v>31</v>
      </c>
      <c r="AS41" s="8">
        <v>4</v>
      </c>
      <c r="AT41" s="2">
        <v>9</v>
      </c>
      <c r="AU41" s="9">
        <v>10</v>
      </c>
      <c r="AV41" s="8">
        <v>13</v>
      </c>
      <c r="AW41" s="2">
        <v>43</v>
      </c>
      <c r="AX41" s="9">
        <v>59</v>
      </c>
      <c r="AY41" s="8">
        <v>2</v>
      </c>
      <c r="AZ41" s="2">
        <v>7</v>
      </c>
      <c r="BA41" s="9">
        <v>10</v>
      </c>
      <c r="BB41" s="8">
        <v>2</v>
      </c>
      <c r="BC41" s="2">
        <v>5</v>
      </c>
      <c r="BD41" s="9">
        <v>7</v>
      </c>
      <c r="BE41" s="8">
        <v>3</v>
      </c>
      <c r="BF41" s="2">
        <v>10</v>
      </c>
      <c r="BG41" s="9">
        <v>14</v>
      </c>
      <c r="BH41" s="8">
        <v>5</v>
      </c>
      <c r="BI41" s="2">
        <v>13</v>
      </c>
      <c r="BJ41" s="9">
        <v>16</v>
      </c>
      <c r="BK41" s="8">
        <v>10</v>
      </c>
      <c r="BL41" s="2">
        <v>33</v>
      </c>
      <c r="BM41" s="7">
        <v>45</v>
      </c>
      <c r="BN41" s="8">
        <v>7</v>
      </c>
      <c r="BO41" s="10">
        <v>17</v>
      </c>
      <c r="BP41" s="26">
        <f>[1]Magistrenes!D43</f>
        <v>20</v>
      </c>
      <c r="BQ41" s="8">
        <v>9</v>
      </c>
      <c r="BR41" s="11">
        <f>'[1]FTF-A'!C43</f>
        <v>31</v>
      </c>
      <c r="BS41" s="42">
        <f>'[1]FTF-A'!D43</f>
        <v>45</v>
      </c>
      <c r="BT41" s="8">
        <v>2</v>
      </c>
      <c r="BU41" s="2">
        <v>4</v>
      </c>
      <c r="BV41" s="9">
        <v>4</v>
      </c>
      <c r="BW41" s="8">
        <v>6</v>
      </c>
      <c r="BX41" s="37">
        <f>[1]CA!C43</f>
        <v>16</v>
      </c>
      <c r="BY41" s="42">
        <f>[1]CA!D43</f>
        <v>20</v>
      </c>
      <c r="BZ41" s="4"/>
    </row>
    <row r="42" spans="1:78" x14ac:dyDescent="0.2">
      <c r="A42" s="142"/>
      <c r="B42" s="39" t="s">
        <v>41</v>
      </c>
      <c r="C42" s="6">
        <v>34</v>
      </c>
      <c r="D42" s="10">
        <v>91</v>
      </c>
      <c r="E42" s="7">
        <v>115</v>
      </c>
      <c r="F42" s="8">
        <v>50</v>
      </c>
      <c r="G42" s="2">
        <v>142</v>
      </c>
      <c r="H42" s="9">
        <v>184</v>
      </c>
      <c r="I42" s="8">
        <v>34</v>
      </c>
      <c r="J42" s="2">
        <v>96</v>
      </c>
      <c r="K42" s="9">
        <v>124</v>
      </c>
      <c r="L42" s="8">
        <v>1</v>
      </c>
      <c r="M42" s="2">
        <v>3</v>
      </c>
      <c r="N42" s="9">
        <v>3</v>
      </c>
      <c r="O42" s="8">
        <v>14</v>
      </c>
      <c r="P42" s="2">
        <v>44</v>
      </c>
      <c r="Q42" s="9">
        <v>60</v>
      </c>
      <c r="R42" s="8">
        <v>200</v>
      </c>
      <c r="S42" s="2">
        <v>584</v>
      </c>
      <c r="T42" s="9">
        <v>767</v>
      </c>
      <c r="U42" s="12">
        <v>37</v>
      </c>
      <c r="V42" s="2">
        <v>122</v>
      </c>
      <c r="W42" s="44">
        <v>169</v>
      </c>
      <c r="X42" s="8">
        <v>14</v>
      </c>
      <c r="Y42" s="2">
        <v>39</v>
      </c>
      <c r="Z42" s="9">
        <v>50</v>
      </c>
      <c r="AA42" s="8">
        <v>17</v>
      </c>
      <c r="AB42" s="2">
        <v>49</v>
      </c>
      <c r="AC42" s="9">
        <v>63</v>
      </c>
      <c r="AD42" s="8">
        <v>36</v>
      </c>
      <c r="AE42" s="2">
        <v>111</v>
      </c>
      <c r="AF42" s="9">
        <v>149</v>
      </c>
      <c r="AG42" s="8">
        <v>7</v>
      </c>
      <c r="AH42" s="2">
        <v>20</v>
      </c>
      <c r="AI42" s="9">
        <v>27</v>
      </c>
      <c r="AJ42" s="8">
        <v>6</v>
      </c>
      <c r="AK42" s="2">
        <v>20</v>
      </c>
      <c r="AL42" s="9">
        <v>28</v>
      </c>
      <c r="AM42" s="8">
        <v>8</v>
      </c>
      <c r="AN42" s="2">
        <v>24</v>
      </c>
      <c r="AO42" s="9">
        <v>32</v>
      </c>
      <c r="AP42" s="25">
        <v>4</v>
      </c>
      <c r="AQ42" s="10">
        <v>11</v>
      </c>
      <c r="AR42" s="44">
        <f>10+3</f>
        <v>13</v>
      </c>
      <c r="AS42" s="8">
        <v>2</v>
      </c>
      <c r="AT42" s="2">
        <v>6</v>
      </c>
      <c r="AU42" s="9">
        <v>8</v>
      </c>
      <c r="AV42" s="8">
        <v>12</v>
      </c>
      <c r="AW42" s="2">
        <v>38</v>
      </c>
      <c r="AX42" s="9">
        <v>52</v>
      </c>
      <c r="AY42" s="8">
        <v>2</v>
      </c>
      <c r="AZ42" s="2">
        <v>6</v>
      </c>
      <c r="BA42" s="9">
        <v>8</v>
      </c>
      <c r="BB42" s="8">
        <v>2</v>
      </c>
      <c r="BC42" s="2">
        <v>7</v>
      </c>
      <c r="BD42" s="9">
        <v>10</v>
      </c>
      <c r="BE42" s="8">
        <v>15</v>
      </c>
      <c r="BF42" s="2">
        <v>37</v>
      </c>
      <c r="BG42" s="9">
        <v>45</v>
      </c>
      <c r="BH42" s="8">
        <v>5</v>
      </c>
      <c r="BI42" s="2">
        <v>13</v>
      </c>
      <c r="BJ42" s="9">
        <v>15</v>
      </c>
      <c r="BK42" s="8">
        <v>2</v>
      </c>
      <c r="BL42" s="2">
        <v>8</v>
      </c>
      <c r="BM42" s="7">
        <v>12</v>
      </c>
      <c r="BN42" s="8">
        <v>1</v>
      </c>
      <c r="BO42" s="10">
        <v>2</v>
      </c>
      <c r="BP42" s="26">
        <f>[1]Magistrenes!D44</f>
        <v>3</v>
      </c>
      <c r="BQ42" s="8">
        <v>13</v>
      </c>
      <c r="BR42" s="11">
        <f>'[1]FTF-A'!C44</f>
        <v>41</v>
      </c>
      <c r="BS42" s="42">
        <f>'[1]FTF-A'!D44</f>
        <v>56</v>
      </c>
      <c r="BT42" s="8">
        <v>6</v>
      </c>
      <c r="BU42" s="2">
        <v>15</v>
      </c>
      <c r="BV42" s="9">
        <v>19</v>
      </c>
      <c r="BW42" s="8">
        <v>1</v>
      </c>
      <c r="BX42" s="37">
        <f>[1]CA!C44</f>
        <v>2</v>
      </c>
      <c r="BY42" s="42">
        <f>[1]CA!D44</f>
        <v>2</v>
      </c>
      <c r="BZ42" s="4"/>
    </row>
    <row r="43" spans="1:78" x14ac:dyDescent="0.2">
      <c r="A43" s="142"/>
      <c r="B43" s="39" t="s">
        <v>42</v>
      </c>
      <c r="C43" s="6">
        <v>121</v>
      </c>
      <c r="D43" s="10">
        <v>365</v>
      </c>
      <c r="E43" s="7">
        <v>488</v>
      </c>
      <c r="F43" s="8">
        <v>112</v>
      </c>
      <c r="G43" s="2">
        <v>334</v>
      </c>
      <c r="H43" s="9">
        <v>445</v>
      </c>
      <c r="I43" s="8">
        <v>50</v>
      </c>
      <c r="J43" s="2">
        <v>159</v>
      </c>
      <c r="K43" s="9">
        <v>218</v>
      </c>
      <c r="L43" s="8">
        <v>4</v>
      </c>
      <c r="M43" s="2">
        <v>10</v>
      </c>
      <c r="N43" s="9">
        <v>13</v>
      </c>
      <c r="O43" s="8">
        <v>9</v>
      </c>
      <c r="P43" s="2">
        <v>35</v>
      </c>
      <c r="Q43" s="9">
        <v>52</v>
      </c>
      <c r="R43" s="8">
        <v>172</v>
      </c>
      <c r="S43" s="2">
        <v>564</v>
      </c>
      <c r="T43" s="9">
        <v>785</v>
      </c>
      <c r="U43" s="12">
        <v>74</v>
      </c>
      <c r="V43" s="2">
        <v>223</v>
      </c>
      <c r="W43" s="44">
        <v>299</v>
      </c>
      <c r="X43" s="8">
        <v>14</v>
      </c>
      <c r="Y43" s="2">
        <v>49</v>
      </c>
      <c r="Z43" s="9">
        <v>71</v>
      </c>
      <c r="AA43" s="8">
        <v>44</v>
      </c>
      <c r="AB43" s="2">
        <v>135</v>
      </c>
      <c r="AC43" s="9">
        <v>181</v>
      </c>
      <c r="AD43" s="8">
        <v>29</v>
      </c>
      <c r="AE43" s="2">
        <v>93</v>
      </c>
      <c r="AF43" s="9">
        <v>127</v>
      </c>
      <c r="AG43" s="8">
        <v>10</v>
      </c>
      <c r="AH43" s="2">
        <v>27</v>
      </c>
      <c r="AI43" s="9">
        <v>34</v>
      </c>
      <c r="AJ43" s="8">
        <v>4</v>
      </c>
      <c r="AK43" s="2">
        <v>17</v>
      </c>
      <c r="AL43" s="9">
        <v>25</v>
      </c>
      <c r="AM43" s="8">
        <v>20</v>
      </c>
      <c r="AN43" s="2">
        <v>71</v>
      </c>
      <c r="AO43" s="9">
        <v>102</v>
      </c>
      <c r="AP43" s="25">
        <v>22</v>
      </c>
      <c r="AQ43" s="10">
        <v>70</v>
      </c>
      <c r="AR43" s="44">
        <f>61+36</f>
        <v>97</v>
      </c>
      <c r="AS43" s="8">
        <v>8</v>
      </c>
      <c r="AT43" s="2">
        <v>28</v>
      </c>
      <c r="AU43" s="9">
        <v>40</v>
      </c>
      <c r="AV43" s="8">
        <v>22</v>
      </c>
      <c r="AW43" s="2">
        <v>78</v>
      </c>
      <c r="AX43" s="9">
        <v>111</v>
      </c>
      <c r="AY43" s="8">
        <v>11</v>
      </c>
      <c r="AZ43" s="2">
        <v>34</v>
      </c>
      <c r="BA43" s="9">
        <v>46</v>
      </c>
      <c r="BB43" s="8">
        <v>11</v>
      </c>
      <c r="BC43" s="2">
        <v>48</v>
      </c>
      <c r="BD43" s="9">
        <v>74</v>
      </c>
      <c r="BE43" s="8">
        <v>25</v>
      </c>
      <c r="BF43" s="2">
        <v>76</v>
      </c>
      <c r="BG43" s="9">
        <v>103</v>
      </c>
      <c r="BH43" s="8">
        <v>7</v>
      </c>
      <c r="BI43" s="2">
        <v>21</v>
      </c>
      <c r="BJ43" s="9">
        <v>28</v>
      </c>
      <c r="BK43" s="8">
        <v>15</v>
      </c>
      <c r="BL43" s="2">
        <v>56</v>
      </c>
      <c r="BM43" s="7">
        <v>81</v>
      </c>
      <c r="BN43" s="8">
        <v>7</v>
      </c>
      <c r="BO43" s="10">
        <v>23</v>
      </c>
      <c r="BP43" s="26">
        <f>[1]Magistrenes!D45</f>
        <v>31</v>
      </c>
      <c r="BQ43" s="8">
        <v>28</v>
      </c>
      <c r="BR43" s="11">
        <f>'[1]FTF-A'!C45</f>
        <v>90</v>
      </c>
      <c r="BS43" s="42">
        <f>'[1]FTF-A'!D45</f>
        <v>123</v>
      </c>
      <c r="BT43" s="8">
        <v>6</v>
      </c>
      <c r="BU43" s="2">
        <v>14</v>
      </c>
      <c r="BV43" s="9">
        <v>17</v>
      </c>
      <c r="BW43" s="8">
        <v>5</v>
      </c>
      <c r="BX43" s="37">
        <f>[1]CA!C45</f>
        <v>15</v>
      </c>
      <c r="BY43" s="42">
        <f>[1]CA!D45</f>
        <v>21</v>
      </c>
      <c r="BZ43" s="4"/>
    </row>
    <row r="44" spans="1:78" x14ac:dyDescent="0.2">
      <c r="A44" s="142"/>
      <c r="B44" s="39" t="s">
        <v>43</v>
      </c>
      <c r="C44" s="6">
        <v>63</v>
      </c>
      <c r="D44" s="10">
        <v>184</v>
      </c>
      <c r="E44" s="7">
        <v>243</v>
      </c>
      <c r="F44" s="8">
        <v>70</v>
      </c>
      <c r="G44" s="2">
        <v>220</v>
      </c>
      <c r="H44" s="9">
        <v>300</v>
      </c>
      <c r="I44" s="8">
        <v>43</v>
      </c>
      <c r="J44" s="2">
        <v>135</v>
      </c>
      <c r="K44" s="9">
        <v>183</v>
      </c>
      <c r="L44" s="8">
        <v>2</v>
      </c>
      <c r="M44" s="2">
        <v>5</v>
      </c>
      <c r="N44" s="9">
        <v>5</v>
      </c>
      <c r="O44" s="8">
        <v>16</v>
      </c>
      <c r="P44" s="2">
        <v>63</v>
      </c>
      <c r="Q44" s="9">
        <v>93</v>
      </c>
      <c r="R44" s="8">
        <v>203</v>
      </c>
      <c r="S44" s="2">
        <v>619</v>
      </c>
      <c r="T44" s="9">
        <v>832</v>
      </c>
      <c r="U44" s="12">
        <v>67</v>
      </c>
      <c r="V44" s="2">
        <v>215</v>
      </c>
      <c r="W44" s="44">
        <v>295</v>
      </c>
      <c r="X44" s="8">
        <v>20</v>
      </c>
      <c r="Y44" s="2">
        <v>59</v>
      </c>
      <c r="Z44" s="9">
        <v>77</v>
      </c>
      <c r="AA44" s="8">
        <v>30</v>
      </c>
      <c r="AB44" s="2">
        <v>90</v>
      </c>
      <c r="AC44" s="9">
        <v>121</v>
      </c>
      <c r="AD44" s="8">
        <v>22</v>
      </c>
      <c r="AE44" s="2">
        <v>77</v>
      </c>
      <c r="AF44" s="9">
        <v>110</v>
      </c>
      <c r="AG44" s="8">
        <v>3</v>
      </c>
      <c r="AH44" s="2">
        <v>11</v>
      </c>
      <c r="AI44" s="9">
        <v>16</v>
      </c>
      <c r="AJ44" s="8">
        <v>9</v>
      </c>
      <c r="AK44" s="2">
        <v>27</v>
      </c>
      <c r="AL44" s="9">
        <v>37</v>
      </c>
      <c r="AM44" s="8">
        <v>7</v>
      </c>
      <c r="AN44" s="2">
        <v>24</v>
      </c>
      <c r="AO44" s="9">
        <v>34</v>
      </c>
      <c r="AP44" s="25">
        <v>12</v>
      </c>
      <c r="AQ44" s="10">
        <v>36</v>
      </c>
      <c r="AR44" s="44">
        <f>37+13</f>
        <v>50</v>
      </c>
      <c r="AS44" s="8">
        <v>2</v>
      </c>
      <c r="AT44" s="2">
        <v>7</v>
      </c>
      <c r="AU44" s="9">
        <v>10</v>
      </c>
      <c r="AV44" s="8">
        <v>13</v>
      </c>
      <c r="AW44" s="2">
        <v>46</v>
      </c>
      <c r="AX44" s="9">
        <v>65</v>
      </c>
      <c r="AY44" s="8">
        <v>3</v>
      </c>
      <c r="AZ44" s="2">
        <v>11</v>
      </c>
      <c r="BA44" s="9">
        <v>16</v>
      </c>
      <c r="BB44" s="8">
        <v>4</v>
      </c>
      <c r="BC44" s="2">
        <v>13</v>
      </c>
      <c r="BD44" s="9">
        <v>18</v>
      </c>
      <c r="BE44" s="8">
        <v>23</v>
      </c>
      <c r="BF44" s="2">
        <v>68</v>
      </c>
      <c r="BG44" s="9">
        <v>90</v>
      </c>
      <c r="BH44" s="8">
        <v>3</v>
      </c>
      <c r="BI44" s="2">
        <v>11</v>
      </c>
      <c r="BJ44" s="9">
        <v>17</v>
      </c>
      <c r="BK44" s="8">
        <v>7</v>
      </c>
      <c r="BL44" s="2">
        <v>23</v>
      </c>
      <c r="BM44" s="7">
        <v>31</v>
      </c>
      <c r="BN44" s="8">
        <v>4</v>
      </c>
      <c r="BO44" s="10">
        <v>11</v>
      </c>
      <c r="BP44" s="26">
        <f>[1]Magistrenes!D46</f>
        <v>15</v>
      </c>
      <c r="BQ44" s="8">
        <v>19</v>
      </c>
      <c r="BR44" s="11">
        <f>'[1]FTF-A'!C46</f>
        <v>62</v>
      </c>
      <c r="BS44" s="42">
        <f>'[1]FTF-A'!D46</f>
        <v>87</v>
      </c>
      <c r="BT44" s="8">
        <v>10</v>
      </c>
      <c r="BU44" s="2">
        <v>27</v>
      </c>
      <c r="BV44" s="9">
        <v>34</v>
      </c>
      <c r="BW44" s="8">
        <v>3</v>
      </c>
      <c r="BX44" s="37">
        <f>[1]CA!C46</f>
        <v>10</v>
      </c>
      <c r="BY44" s="42">
        <f>[1]CA!D46</f>
        <v>14</v>
      </c>
      <c r="BZ44" s="4"/>
    </row>
    <row r="45" spans="1:78" x14ac:dyDescent="0.2">
      <c r="A45" s="142"/>
      <c r="B45" s="47" t="s">
        <v>44</v>
      </c>
      <c r="C45" s="6">
        <v>57</v>
      </c>
      <c r="D45" s="10">
        <v>175</v>
      </c>
      <c r="E45" s="7">
        <v>237</v>
      </c>
      <c r="F45" s="8">
        <v>39</v>
      </c>
      <c r="G45" s="2">
        <v>123</v>
      </c>
      <c r="H45" s="9">
        <v>169</v>
      </c>
      <c r="I45" s="8">
        <v>25</v>
      </c>
      <c r="J45" s="2">
        <v>81</v>
      </c>
      <c r="K45" s="9">
        <v>112</v>
      </c>
      <c r="L45" s="8">
        <v>2</v>
      </c>
      <c r="M45" s="2">
        <v>6</v>
      </c>
      <c r="N45" s="9">
        <v>7</v>
      </c>
      <c r="O45" s="8">
        <v>11</v>
      </c>
      <c r="P45" s="2">
        <v>37</v>
      </c>
      <c r="Q45" s="9">
        <v>53</v>
      </c>
      <c r="R45" s="8">
        <v>107</v>
      </c>
      <c r="S45" s="2">
        <v>331</v>
      </c>
      <c r="T45" s="9">
        <v>448</v>
      </c>
      <c r="U45" s="12">
        <v>29</v>
      </c>
      <c r="V45" s="2">
        <v>94</v>
      </c>
      <c r="W45" s="44">
        <v>129</v>
      </c>
      <c r="X45" s="8">
        <v>19</v>
      </c>
      <c r="Y45" s="2">
        <v>63</v>
      </c>
      <c r="Z45" s="9">
        <v>87</v>
      </c>
      <c r="AA45" s="8">
        <v>19</v>
      </c>
      <c r="AB45" s="2">
        <v>72</v>
      </c>
      <c r="AC45" s="9">
        <v>105</v>
      </c>
      <c r="AD45" s="8">
        <v>19</v>
      </c>
      <c r="AE45" s="2">
        <v>59</v>
      </c>
      <c r="AF45" s="9">
        <v>81</v>
      </c>
      <c r="AG45" s="8">
        <v>11</v>
      </c>
      <c r="AH45" s="2">
        <v>28</v>
      </c>
      <c r="AI45" s="9">
        <v>34</v>
      </c>
      <c r="AJ45" s="8">
        <v>4</v>
      </c>
      <c r="AK45" s="2">
        <v>20</v>
      </c>
      <c r="AL45" s="9">
        <v>32</v>
      </c>
      <c r="AM45" s="8">
        <v>6</v>
      </c>
      <c r="AN45" s="2">
        <v>26</v>
      </c>
      <c r="AO45" s="9">
        <v>40</v>
      </c>
      <c r="AP45" s="25">
        <v>11</v>
      </c>
      <c r="AQ45" s="10">
        <v>31</v>
      </c>
      <c r="AR45" s="44">
        <f>25+13</f>
        <v>38</v>
      </c>
      <c r="AS45" s="8">
        <v>3</v>
      </c>
      <c r="AT45" s="2">
        <v>8</v>
      </c>
      <c r="AU45" s="9">
        <v>10</v>
      </c>
      <c r="AV45" s="8">
        <v>15</v>
      </c>
      <c r="AW45" s="2">
        <v>53</v>
      </c>
      <c r="AX45" s="9">
        <v>76</v>
      </c>
      <c r="AY45" s="8">
        <v>3</v>
      </c>
      <c r="AZ45" s="2">
        <v>10</v>
      </c>
      <c r="BA45" s="9">
        <v>13</v>
      </c>
      <c r="BB45" s="8">
        <v>0</v>
      </c>
      <c r="BC45" s="2">
        <v>4</v>
      </c>
      <c r="BD45" s="9">
        <v>8</v>
      </c>
      <c r="BE45" s="8">
        <v>14</v>
      </c>
      <c r="BF45" s="2">
        <v>49</v>
      </c>
      <c r="BG45" s="9">
        <v>70</v>
      </c>
      <c r="BH45" s="8">
        <v>3</v>
      </c>
      <c r="BI45" s="2">
        <v>9</v>
      </c>
      <c r="BJ45" s="9">
        <v>12</v>
      </c>
      <c r="BK45" s="8">
        <v>11</v>
      </c>
      <c r="BL45" s="2">
        <v>30</v>
      </c>
      <c r="BM45" s="7">
        <v>37</v>
      </c>
      <c r="BN45" s="8">
        <v>3</v>
      </c>
      <c r="BO45" s="10">
        <v>9</v>
      </c>
      <c r="BP45" s="26">
        <f>[1]Magistrenes!D47</f>
        <v>13</v>
      </c>
      <c r="BQ45" s="8">
        <v>14</v>
      </c>
      <c r="BR45" s="11">
        <f>'[1]FTF-A'!C47</f>
        <v>45</v>
      </c>
      <c r="BS45" s="42">
        <f>'[1]FTF-A'!D47</f>
        <v>61</v>
      </c>
      <c r="BT45" s="8">
        <v>2</v>
      </c>
      <c r="BU45" s="2">
        <v>6</v>
      </c>
      <c r="BV45" s="9">
        <v>8</v>
      </c>
      <c r="BW45" s="8">
        <v>1</v>
      </c>
      <c r="BX45" s="37">
        <f>[1]CA!C47</f>
        <v>2</v>
      </c>
      <c r="BY45" s="42">
        <f>[1]CA!D47</f>
        <v>3</v>
      </c>
      <c r="BZ45" s="4"/>
    </row>
    <row r="46" spans="1:78" x14ac:dyDescent="0.2">
      <c r="A46" s="32" t="s">
        <v>130</v>
      </c>
      <c r="B46" s="48" t="s">
        <v>45</v>
      </c>
      <c r="C46" s="6">
        <v>58</v>
      </c>
      <c r="D46" s="10">
        <v>183</v>
      </c>
      <c r="E46" s="7">
        <v>251</v>
      </c>
      <c r="F46" s="8">
        <v>67</v>
      </c>
      <c r="G46" s="2">
        <v>182</v>
      </c>
      <c r="H46" s="9">
        <v>231</v>
      </c>
      <c r="I46" s="8">
        <v>30</v>
      </c>
      <c r="J46" s="2">
        <v>81</v>
      </c>
      <c r="K46" s="9">
        <v>103</v>
      </c>
      <c r="L46" s="8">
        <v>4</v>
      </c>
      <c r="M46" s="2">
        <v>10</v>
      </c>
      <c r="N46" s="9">
        <v>12</v>
      </c>
      <c r="O46" s="8">
        <v>11</v>
      </c>
      <c r="P46" s="2">
        <v>36</v>
      </c>
      <c r="Q46" s="9">
        <v>49</v>
      </c>
      <c r="R46" s="8">
        <v>128</v>
      </c>
      <c r="S46" s="2">
        <v>408</v>
      </c>
      <c r="T46" s="9">
        <v>560</v>
      </c>
      <c r="U46" s="12">
        <v>30</v>
      </c>
      <c r="V46" s="2">
        <v>108</v>
      </c>
      <c r="W46" s="44">
        <v>156</v>
      </c>
      <c r="X46" s="8">
        <v>14</v>
      </c>
      <c r="Y46" s="2">
        <v>36</v>
      </c>
      <c r="Z46" s="9">
        <v>44</v>
      </c>
      <c r="AA46" s="8">
        <v>5</v>
      </c>
      <c r="AB46" s="2">
        <v>14</v>
      </c>
      <c r="AC46" s="9">
        <v>18</v>
      </c>
      <c r="AD46" s="8">
        <v>23</v>
      </c>
      <c r="AE46" s="2">
        <v>81</v>
      </c>
      <c r="AF46" s="9">
        <v>115</v>
      </c>
      <c r="AG46" s="8">
        <v>7</v>
      </c>
      <c r="AH46" s="2">
        <v>20</v>
      </c>
      <c r="AI46" s="9">
        <v>26</v>
      </c>
      <c r="AJ46" s="8">
        <v>2</v>
      </c>
      <c r="AK46" s="2">
        <v>7</v>
      </c>
      <c r="AL46" s="9">
        <v>10</v>
      </c>
      <c r="AM46" s="8">
        <v>9</v>
      </c>
      <c r="AN46" s="2">
        <v>28</v>
      </c>
      <c r="AO46" s="9">
        <v>38</v>
      </c>
      <c r="AP46" s="25">
        <v>15</v>
      </c>
      <c r="AQ46" s="10">
        <v>42</v>
      </c>
      <c r="AR46" s="44">
        <f>50+3</f>
        <v>53</v>
      </c>
      <c r="AS46" s="8">
        <v>3</v>
      </c>
      <c r="AT46" s="2">
        <v>8</v>
      </c>
      <c r="AU46" s="9">
        <v>9</v>
      </c>
      <c r="AV46" s="8">
        <v>10</v>
      </c>
      <c r="AW46" s="2">
        <v>34</v>
      </c>
      <c r="AX46" s="9">
        <v>47</v>
      </c>
      <c r="AY46" s="8">
        <v>9</v>
      </c>
      <c r="AZ46" s="2">
        <v>26</v>
      </c>
      <c r="BA46" s="9">
        <v>34</v>
      </c>
      <c r="BB46" s="8">
        <v>2</v>
      </c>
      <c r="BC46" s="2">
        <v>8</v>
      </c>
      <c r="BD46" s="9">
        <v>11</v>
      </c>
      <c r="BE46" s="8">
        <v>11</v>
      </c>
      <c r="BF46" s="2">
        <v>34</v>
      </c>
      <c r="BG46" s="9">
        <v>46</v>
      </c>
      <c r="BH46" s="8">
        <v>1</v>
      </c>
      <c r="BI46" s="2">
        <v>2</v>
      </c>
      <c r="BJ46" s="9">
        <v>2</v>
      </c>
      <c r="BK46" s="8">
        <v>6</v>
      </c>
      <c r="BL46" s="2">
        <v>21</v>
      </c>
      <c r="BM46" s="7">
        <v>31</v>
      </c>
      <c r="BN46" s="8">
        <v>3</v>
      </c>
      <c r="BO46" s="10">
        <v>10</v>
      </c>
      <c r="BP46" s="26">
        <f>[1]Magistrenes!D48</f>
        <v>15</v>
      </c>
      <c r="BQ46" s="8">
        <v>17</v>
      </c>
      <c r="BR46" s="11">
        <f>'[1]FTF-A'!C48</f>
        <v>48</v>
      </c>
      <c r="BS46" s="42">
        <f>'[1]FTF-A'!D48</f>
        <v>61</v>
      </c>
      <c r="BT46" s="8">
        <v>4</v>
      </c>
      <c r="BU46" s="2">
        <v>14</v>
      </c>
      <c r="BV46" s="9">
        <v>20</v>
      </c>
      <c r="BW46" s="8">
        <v>3</v>
      </c>
      <c r="BX46" s="37">
        <f>[1]CA!C48</f>
        <v>7</v>
      </c>
      <c r="BY46" s="42">
        <f>[1]CA!D48</f>
        <v>8</v>
      </c>
      <c r="BZ46" s="4"/>
    </row>
    <row r="47" spans="1:78" x14ac:dyDescent="0.2">
      <c r="A47" s="143" t="s">
        <v>132</v>
      </c>
      <c r="B47" s="49" t="s">
        <v>47</v>
      </c>
      <c r="C47" s="6">
        <v>53</v>
      </c>
      <c r="D47" s="10">
        <v>162</v>
      </c>
      <c r="E47" s="7">
        <v>218</v>
      </c>
      <c r="F47" s="8">
        <v>42</v>
      </c>
      <c r="G47" s="2">
        <v>116</v>
      </c>
      <c r="H47" s="9">
        <v>147</v>
      </c>
      <c r="I47" s="8">
        <v>23</v>
      </c>
      <c r="J47" s="2">
        <v>74</v>
      </c>
      <c r="K47" s="9">
        <v>102</v>
      </c>
      <c r="L47" s="8">
        <v>2</v>
      </c>
      <c r="M47" s="2">
        <v>5</v>
      </c>
      <c r="N47" s="9">
        <v>6</v>
      </c>
      <c r="O47" s="8">
        <v>6</v>
      </c>
      <c r="P47" s="2">
        <v>18</v>
      </c>
      <c r="Q47" s="9">
        <v>25</v>
      </c>
      <c r="R47" s="8">
        <v>125</v>
      </c>
      <c r="S47" s="2">
        <v>387</v>
      </c>
      <c r="T47" s="9">
        <v>524</v>
      </c>
      <c r="U47" s="12">
        <v>38</v>
      </c>
      <c r="V47" s="2">
        <v>122</v>
      </c>
      <c r="W47" s="44">
        <v>167</v>
      </c>
      <c r="X47" s="8">
        <v>11</v>
      </c>
      <c r="Y47" s="2">
        <v>37</v>
      </c>
      <c r="Z47" s="9">
        <v>52</v>
      </c>
      <c r="AA47" s="8">
        <v>42</v>
      </c>
      <c r="AB47" s="2">
        <v>119</v>
      </c>
      <c r="AC47" s="9">
        <v>154</v>
      </c>
      <c r="AD47" s="8">
        <v>23</v>
      </c>
      <c r="AE47" s="2">
        <v>69</v>
      </c>
      <c r="AF47" s="9">
        <v>92</v>
      </c>
      <c r="AG47" s="8">
        <v>5</v>
      </c>
      <c r="AH47" s="2">
        <v>16</v>
      </c>
      <c r="AI47" s="9">
        <v>22</v>
      </c>
      <c r="AJ47" s="8">
        <v>4</v>
      </c>
      <c r="AK47" s="2">
        <v>12</v>
      </c>
      <c r="AL47" s="9">
        <v>16</v>
      </c>
      <c r="AM47" s="8">
        <v>5</v>
      </c>
      <c r="AN47" s="2">
        <v>18</v>
      </c>
      <c r="AO47" s="9">
        <v>26</v>
      </c>
      <c r="AP47" s="25">
        <v>7</v>
      </c>
      <c r="AQ47" s="10">
        <v>22</v>
      </c>
      <c r="AR47" s="44">
        <f>20+10</f>
        <v>30</v>
      </c>
      <c r="AS47" s="8">
        <v>7</v>
      </c>
      <c r="AT47" s="2">
        <v>19</v>
      </c>
      <c r="AU47" s="9">
        <v>24</v>
      </c>
      <c r="AV47" s="8">
        <v>11</v>
      </c>
      <c r="AW47" s="2">
        <v>37</v>
      </c>
      <c r="AX47" s="9">
        <v>51</v>
      </c>
      <c r="AY47" s="8">
        <v>3</v>
      </c>
      <c r="AZ47" s="2">
        <v>10</v>
      </c>
      <c r="BA47" s="9">
        <v>13</v>
      </c>
      <c r="BB47" s="8">
        <v>4</v>
      </c>
      <c r="BC47" s="2">
        <v>13</v>
      </c>
      <c r="BD47" s="9">
        <v>18</v>
      </c>
      <c r="BE47" s="8">
        <v>13</v>
      </c>
      <c r="BF47" s="2">
        <v>35</v>
      </c>
      <c r="BG47" s="9">
        <v>43</v>
      </c>
      <c r="BH47" s="8">
        <v>4</v>
      </c>
      <c r="BI47" s="2">
        <v>13</v>
      </c>
      <c r="BJ47" s="9">
        <v>18</v>
      </c>
      <c r="BK47" s="8">
        <v>8</v>
      </c>
      <c r="BL47" s="2">
        <v>26</v>
      </c>
      <c r="BM47" s="7">
        <v>37</v>
      </c>
      <c r="BN47" s="8">
        <v>4</v>
      </c>
      <c r="BO47" s="10">
        <v>14</v>
      </c>
      <c r="BP47" s="26">
        <f>[1]Magistrenes!D50</f>
        <v>19</v>
      </c>
      <c r="BQ47" s="8">
        <v>15</v>
      </c>
      <c r="BR47" s="11">
        <f>'[1]FTF-A'!C50</f>
        <v>45</v>
      </c>
      <c r="BS47" s="42">
        <f>'[1]FTF-A'!D50</f>
        <v>61</v>
      </c>
      <c r="BT47" s="8">
        <v>6</v>
      </c>
      <c r="BU47" s="2">
        <v>15</v>
      </c>
      <c r="BV47" s="9">
        <v>17</v>
      </c>
      <c r="BW47" s="8">
        <v>2</v>
      </c>
      <c r="BX47" s="37">
        <f>[1]CA!C50</f>
        <v>7</v>
      </c>
      <c r="BY47" s="42">
        <f>[1]CA!D50</f>
        <v>10</v>
      </c>
      <c r="BZ47" s="4"/>
    </row>
    <row r="48" spans="1:78" x14ac:dyDescent="0.2">
      <c r="A48" s="143"/>
      <c r="B48" s="15" t="s">
        <v>48</v>
      </c>
      <c r="C48" s="6">
        <v>50</v>
      </c>
      <c r="D48" s="10">
        <v>162</v>
      </c>
      <c r="E48" s="7">
        <v>225</v>
      </c>
      <c r="F48" s="8">
        <v>51</v>
      </c>
      <c r="G48" s="2">
        <v>150</v>
      </c>
      <c r="H48" s="9">
        <v>199</v>
      </c>
      <c r="I48" s="8">
        <v>35</v>
      </c>
      <c r="J48" s="2">
        <v>102</v>
      </c>
      <c r="K48" s="9">
        <v>135</v>
      </c>
      <c r="L48" s="8">
        <v>3</v>
      </c>
      <c r="M48" s="2">
        <v>6</v>
      </c>
      <c r="N48" s="9">
        <v>7</v>
      </c>
      <c r="O48" s="8">
        <v>8</v>
      </c>
      <c r="P48" s="2">
        <v>27</v>
      </c>
      <c r="Q48" s="9">
        <v>38</v>
      </c>
      <c r="R48" s="8">
        <v>152</v>
      </c>
      <c r="S48" s="2">
        <v>463</v>
      </c>
      <c r="T48" s="9">
        <v>623</v>
      </c>
      <c r="U48" s="12">
        <v>58</v>
      </c>
      <c r="V48" s="2">
        <v>176</v>
      </c>
      <c r="W48" s="44">
        <v>236</v>
      </c>
      <c r="X48" s="8">
        <v>17</v>
      </c>
      <c r="Y48" s="2">
        <v>53</v>
      </c>
      <c r="Z48" s="9">
        <v>71</v>
      </c>
      <c r="AA48" s="8">
        <v>24</v>
      </c>
      <c r="AB48" s="2">
        <v>78</v>
      </c>
      <c r="AC48" s="9">
        <v>107</v>
      </c>
      <c r="AD48" s="8">
        <v>29</v>
      </c>
      <c r="AE48" s="2">
        <v>97</v>
      </c>
      <c r="AF48" s="9">
        <v>135</v>
      </c>
      <c r="AG48" s="8">
        <v>13</v>
      </c>
      <c r="AH48" s="2">
        <v>40</v>
      </c>
      <c r="AI48" s="9">
        <v>53</v>
      </c>
      <c r="AJ48" s="8">
        <v>3</v>
      </c>
      <c r="AK48" s="2">
        <v>15</v>
      </c>
      <c r="AL48" s="9">
        <v>24</v>
      </c>
      <c r="AM48" s="8">
        <v>13</v>
      </c>
      <c r="AN48" s="2">
        <v>41</v>
      </c>
      <c r="AO48" s="9">
        <v>56</v>
      </c>
      <c r="AP48" s="25">
        <v>14</v>
      </c>
      <c r="AQ48" s="10">
        <v>37</v>
      </c>
      <c r="AR48" s="44">
        <f>29+17</f>
        <v>46</v>
      </c>
      <c r="AS48" s="8">
        <v>4</v>
      </c>
      <c r="AT48" s="2">
        <v>12</v>
      </c>
      <c r="AU48" s="9">
        <v>15</v>
      </c>
      <c r="AV48" s="8">
        <v>19</v>
      </c>
      <c r="AW48" s="2">
        <v>55</v>
      </c>
      <c r="AX48" s="9">
        <v>72</v>
      </c>
      <c r="AY48" s="8">
        <v>7</v>
      </c>
      <c r="AZ48" s="2">
        <v>20</v>
      </c>
      <c r="BA48" s="9">
        <v>26</v>
      </c>
      <c r="BB48" s="8">
        <v>5</v>
      </c>
      <c r="BC48" s="2">
        <v>18</v>
      </c>
      <c r="BD48" s="9">
        <v>26</v>
      </c>
      <c r="BE48" s="8">
        <v>10</v>
      </c>
      <c r="BF48" s="2">
        <v>32</v>
      </c>
      <c r="BG48" s="9">
        <v>44</v>
      </c>
      <c r="BH48" s="8">
        <v>9</v>
      </c>
      <c r="BI48" s="2">
        <v>27</v>
      </c>
      <c r="BJ48" s="9">
        <v>36</v>
      </c>
      <c r="BK48" s="8">
        <v>15</v>
      </c>
      <c r="BL48" s="2">
        <v>43</v>
      </c>
      <c r="BM48" s="7">
        <v>57</v>
      </c>
      <c r="BN48" s="8">
        <v>7</v>
      </c>
      <c r="BO48" s="10">
        <v>20</v>
      </c>
      <c r="BP48" s="26">
        <f>[1]Magistrenes!D51</f>
        <v>26</v>
      </c>
      <c r="BQ48" s="8">
        <v>28</v>
      </c>
      <c r="BR48" s="11">
        <f>'[1]FTF-A'!C51</f>
        <v>82</v>
      </c>
      <c r="BS48" s="42">
        <f>'[1]FTF-A'!D51</f>
        <v>108</v>
      </c>
      <c r="BT48" s="8">
        <v>6</v>
      </c>
      <c r="BU48" s="2">
        <v>18</v>
      </c>
      <c r="BV48" s="9">
        <v>23</v>
      </c>
      <c r="BW48" s="8">
        <v>4</v>
      </c>
      <c r="BX48" s="37">
        <f>[1]CA!C51</f>
        <v>12</v>
      </c>
      <c r="BY48" s="42">
        <f>[1]CA!D51</f>
        <v>15</v>
      </c>
      <c r="BZ48" s="4"/>
    </row>
    <row r="49" spans="1:78" x14ac:dyDescent="0.2">
      <c r="A49" s="143"/>
      <c r="B49" s="15" t="s">
        <v>49</v>
      </c>
      <c r="C49" s="6">
        <v>18</v>
      </c>
      <c r="D49" s="10">
        <v>58</v>
      </c>
      <c r="E49" s="7">
        <v>79</v>
      </c>
      <c r="F49" s="8">
        <v>32</v>
      </c>
      <c r="G49" s="2">
        <v>82</v>
      </c>
      <c r="H49" s="9">
        <v>101</v>
      </c>
      <c r="I49" s="8">
        <v>12</v>
      </c>
      <c r="J49" s="2">
        <v>36</v>
      </c>
      <c r="K49" s="9">
        <v>48</v>
      </c>
      <c r="L49" s="8">
        <v>1</v>
      </c>
      <c r="M49" s="2">
        <v>2</v>
      </c>
      <c r="N49" s="9">
        <v>3</v>
      </c>
      <c r="O49" s="8">
        <v>4</v>
      </c>
      <c r="P49" s="2">
        <v>16</v>
      </c>
      <c r="Q49" s="9">
        <v>24</v>
      </c>
      <c r="R49" s="8">
        <v>74</v>
      </c>
      <c r="S49" s="2">
        <v>221</v>
      </c>
      <c r="T49" s="9">
        <v>295</v>
      </c>
      <c r="U49" s="12">
        <v>21</v>
      </c>
      <c r="V49" s="2">
        <v>70</v>
      </c>
      <c r="W49" s="44">
        <v>99</v>
      </c>
      <c r="X49" s="8">
        <v>7</v>
      </c>
      <c r="Y49" s="2">
        <v>18</v>
      </c>
      <c r="Z49" s="9">
        <v>23</v>
      </c>
      <c r="AA49" s="8">
        <v>8</v>
      </c>
      <c r="AB49" s="2">
        <v>35</v>
      </c>
      <c r="AC49" s="9">
        <v>54</v>
      </c>
      <c r="AD49" s="8">
        <v>34</v>
      </c>
      <c r="AE49" s="2">
        <v>88</v>
      </c>
      <c r="AF49" s="9">
        <v>108</v>
      </c>
      <c r="AG49" s="8">
        <v>1</v>
      </c>
      <c r="AH49" s="2">
        <v>2</v>
      </c>
      <c r="AI49" s="9">
        <v>2</v>
      </c>
      <c r="AJ49" s="8">
        <v>4</v>
      </c>
      <c r="AK49" s="2">
        <v>13</v>
      </c>
      <c r="AL49" s="9">
        <v>18</v>
      </c>
      <c r="AM49" s="8">
        <v>7</v>
      </c>
      <c r="AN49" s="2">
        <v>19</v>
      </c>
      <c r="AO49" s="9">
        <v>24</v>
      </c>
      <c r="AP49" s="25">
        <v>5</v>
      </c>
      <c r="AQ49" s="10">
        <v>18</v>
      </c>
      <c r="AR49" s="44">
        <f>16+9</f>
        <v>25</v>
      </c>
      <c r="AS49" s="8">
        <v>4</v>
      </c>
      <c r="AT49" s="2">
        <v>10</v>
      </c>
      <c r="AU49" s="9">
        <v>12</v>
      </c>
      <c r="AV49" s="8">
        <v>9</v>
      </c>
      <c r="AW49" s="2">
        <v>25</v>
      </c>
      <c r="AX49" s="9">
        <v>32</v>
      </c>
      <c r="AY49" s="8">
        <v>3</v>
      </c>
      <c r="AZ49" s="2">
        <v>9</v>
      </c>
      <c r="BA49" s="9">
        <v>11</v>
      </c>
      <c r="BB49" s="8">
        <v>2</v>
      </c>
      <c r="BC49" s="2">
        <v>6</v>
      </c>
      <c r="BD49" s="9">
        <v>8</v>
      </c>
      <c r="BE49" s="8">
        <v>4</v>
      </c>
      <c r="BF49" s="2">
        <v>14</v>
      </c>
      <c r="BG49" s="9">
        <v>21</v>
      </c>
      <c r="BH49" s="8">
        <v>5</v>
      </c>
      <c r="BI49" s="2">
        <v>15</v>
      </c>
      <c r="BJ49" s="9">
        <v>20</v>
      </c>
      <c r="BK49" s="8">
        <v>7</v>
      </c>
      <c r="BL49" s="2">
        <v>19</v>
      </c>
      <c r="BM49" s="7">
        <v>23</v>
      </c>
      <c r="BN49" s="8">
        <v>1</v>
      </c>
      <c r="BO49" s="10">
        <v>5</v>
      </c>
      <c r="BP49" s="26">
        <f>[1]Magistrenes!D52</f>
        <v>7</v>
      </c>
      <c r="BQ49" s="8">
        <v>10</v>
      </c>
      <c r="BR49" s="11">
        <f>'[1]FTF-A'!C52</f>
        <v>30</v>
      </c>
      <c r="BS49" s="42">
        <f>'[1]FTF-A'!D52</f>
        <v>40</v>
      </c>
      <c r="BT49" s="8">
        <v>1</v>
      </c>
      <c r="BU49" s="2">
        <v>5</v>
      </c>
      <c r="BV49" s="9">
        <v>7</v>
      </c>
      <c r="BW49" s="8">
        <v>2</v>
      </c>
      <c r="BX49" s="37">
        <f>[1]CA!C52</f>
        <v>8</v>
      </c>
      <c r="BY49" s="42">
        <f>[1]CA!D52</f>
        <v>11</v>
      </c>
      <c r="BZ49" s="4"/>
    </row>
    <row r="50" spans="1:78" x14ac:dyDescent="0.2">
      <c r="A50" s="143"/>
      <c r="B50" s="15" t="s">
        <v>50</v>
      </c>
      <c r="C50" s="6">
        <v>32</v>
      </c>
      <c r="D50" s="10">
        <v>95</v>
      </c>
      <c r="E50" s="7">
        <v>125</v>
      </c>
      <c r="F50" s="8">
        <v>32</v>
      </c>
      <c r="G50" s="2">
        <v>89</v>
      </c>
      <c r="H50" s="9">
        <v>114</v>
      </c>
      <c r="I50" s="8">
        <v>20</v>
      </c>
      <c r="J50" s="2">
        <v>56</v>
      </c>
      <c r="K50" s="9">
        <v>72</v>
      </c>
      <c r="L50" s="8">
        <v>3</v>
      </c>
      <c r="M50" s="2">
        <v>6</v>
      </c>
      <c r="N50" s="9">
        <v>7</v>
      </c>
      <c r="O50" s="8">
        <v>7</v>
      </c>
      <c r="P50" s="2">
        <v>22</v>
      </c>
      <c r="Q50" s="9">
        <v>31</v>
      </c>
      <c r="R50" s="8">
        <v>90</v>
      </c>
      <c r="S50" s="2">
        <v>291</v>
      </c>
      <c r="T50" s="9">
        <v>401</v>
      </c>
      <c r="U50" s="12">
        <v>26</v>
      </c>
      <c r="V50" s="2">
        <v>83</v>
      </c>
      <c r="W50" s="44">
        <v>115</v>
      </c>
      <c r="X50" s="8">
        <v>8</v>
      </c>
      <c r="Y50" s="2">
        <v>24</v>
      </c>
      <c r="Z50" s="9">
        <v>32</v>
      </c>
      <c r="AA50" s="8">
        <v>22</v>
      </c>
      <c r="AB50" s="2">
        <v>66</v>
      </c>
      <c r="AC50" s="9">
        <v>89</v>
      </c>
      <c r="AD50" s="8">
        <v>22</v>
      </c>
      <c r="AE50" s="2">
        <v>70</v>
      </c>
      <c r="AF50" s="9">
        <v>95</v>
      </c>
      <c r="AG50" s="8">
        <v>5</v>
      </c>
      <c r="AH50" s="2">
        <v>11</v>
      </c>
      <c r="AI50" s="9">
        <v>13</v>
      </c>
      <c r="AJ50" s="8">
        <v>3</v>
      </c>
      <c r="AK50" s="2">
        <v>7</v>
      </c>
      <c r="AL50" s="9">
        <v>8</v>
      </c>
      <c r="AM50" s="8">
        <v>5</v>
      </c>
      <c r="AN50" s="2">
        <v>18</v>
      </c>
      <c r="AO50" s="9">
        <v>27</v>
      </c>
      <c r="AP50" s="25">
        <v>6</v>
      </c>
      <c r="AQ50" s="10">
        <v>19</v>
      </c>
      <c r="AR50" s="44">
        <f>18+7</f>
        <v>25</v>
      </c>
      <c r="AS50" s="8">
        <v>2</v>
      </c>
      <c r="AT50" s="2">
        <v>10</v>
      </c>
      <c r="AU50" s="9">
        <v>16</v>
      </c>
      <c r="AV50" s="8">
        <v>8</v>
      </c>
      <c r="AW50" s="2">
        <v>25</v>
      </c>
      <c r="AX50" s="9">
        <v>35</v>
      </c>
      <c r="AY50" s="8">
        <v>5</v>
      </c>
      <c r="AZ50" s="2">
        <v>13</v>
      </c>
      <c r="BA50" s="9">
        <v>16</v>
      </c>
      <c r="BB50" s="8">
        <v>4</v>
      </c>
      <c r="BC50" s="2">
        <v>14</v>
      </c>
      <c r="BD50" s="9">
        <v>20</v>
      </c>
      <c r="BE50" s="8">
        <v>7</v>
      </c>
      <c r="BF50" s="2">
        <v>20</v>
      </c>
      <c r="BG50" s="9">
        <v>25</v>
      </c>
      <c r="BH50" s="8">
        <v>6</v>
      </c>
      <c r="BI50" s="2">
        <v>18</v>
      </c>
      <c r="BJ50" s="9">
        <v>25</v>
      </c>
      <c r="BK50" s="8">
        <v>13</v>
      </c>
      <c r="BL50" s="2">
        <v>41</v>
      </c>
      <c r="BM50" s="7">
        <v>55</v>
      </c>
      <c r="BN50" s="8">
        <v>5</v>
      </c>
      <c r="BO50" s="10">
        <v>12</v>
      </c>
      <c r="BP50" s="26">
        <f>[1]Magistrenes!D53</f>
        <v>14</v>
      </c>
      <c r="BQ50" s="8">
        <v>21</v>
      </c>
      <c r="BR50" s="11">
        <f>'[1]FTF-A'!C53</f>
        <v>59</v>
      </c>
      <c r="BS50" s="42">
        <f>'[1]FTF-A'!D53</f>
        <v>76</v>
      </c>
      <c r="BT50" s="8">
        <v>4</v>
      </c>
      <c r="BU50" s="2">
        <v>10</v>
      </c>
      <c r="BV50" s="9">
        <v>13</v>
      </c>
      <c r="BW50" s="8">
        <v>2</v>
      </c>
      <c r="BX50" s="37">
        <f>[1]CA!C53</f>
        <v>6</v>
      </c>
      <c r="BY50" s="42">
        <f>[1]CA!D53</f>
        <v>8</v>
      </c>
      <c r="BZ50" s="4"/>
    </row>
    <row r="51" spans="1:78" x14ac:dyDescent="0.2">
      <c r="A51" s="143"/>
      <c r="B51" s="15" t="s">
        <v>51</v>
      </c>
      <c r="C51" s="6">
        <v>198</v>
      </c>
      <c r="D51" s="10">
        <v>587</v>
      </c>
      <c r="E51" s="7">
        <v>778</v>
      </c>
      <c r="F51" s="8">
        <v>272</v>
      </c>
      <c r="G51" s="2">
        <v>822</v>
      </c>
      <c r="H51" s="9">
        <v>1100</v>
      </c>
      <c r="I51" s="8">
        <v>106</v>
      </c>
      <c r="J51" s="2">
        <v>314</v>
      </c>
      <c r="K51" s="9">
        <v>417</v>
      </c>
      <c r="L51" s="8">
        <v>28</v>
      </c>
      <c r="M51" s="2">
        <v>83</v>
      </c>
      <c r="N51" s="9">
        <v>109</v>
      </c>
      <c r="O51" s="8">
        <v>47</v>
      </c>
      <c r="P51" s="2">
        <v>148</v>
      </c>
      <c r="Q51" s="9">
        <v>202</v>
      </c>
      <c r="R51" s="8">
        <v>386</v>
      </c>
      <c r="S51" s="2">
        <v>1187</v>
      </c>
      <c r="T51" s="9">
        <v>1601</v>
      </c>
      <c r="U51" s="12">
        <v>158</v>
      </c>
      <c r="V51" s="2">
        <v>506</v>
      </c>
      <c r="W51" s="44">
        <v>695</v>
      </c>
      <c r="X51" s="8">
        <v>75</v>
      </c>
      <c r="Y51" s="2">
        <v>233</v>
      </c>
      <c r="Z51" s="9">
        <v>316</v>
      </c>
      <c r="AA51" s="8">
        <v>141</v>
      </c>
      <c r="AB51" s="2">
        <v>406</v>
      </c>
      <c r="AC51" s="9">
        <v>530</v>
      </c>
      <c r="AD51" s="8">
        <v>149</v>
      </c>
      <c r="AE51" s="2">
        <v>418</v>
      </c>
      <c r="AF51" s="9">
        <v>537</v>
      </c>
      <c r="AG51" s="8">
        <v>20</v>
      </c>
      <c r="AH51" s="2">
        <v>64</v>
      </c>
      <c r="AI51" s="9">
        <v>88</v>
      </c>
      <c r="AJ51" s="8">
        <v>23</v>
      </c>
      <c r="AK51" s="2">
        <v>76</v>
      </c>
      <c r="AL51" s="9">
        <v>105</v>
      </c>
      <c r="AM51" s="8">
        <v>41</v>
      </c>
      <c r="AN51" s="2">
        <v>132</v>
      </c>
      <c r="AO51" s="9">
        <v>181</v>
      </c>
      <c r="AP51" s="25">
        <v>57</v>
      </c>
      <c r="AQ51" s="10">
        <v>179</v>
      </c>
      <c r="AR51" s="44">
        <f>145+98</f>
        <v>243</v>
      </c>
      <c r="AS51" s="8">
        <v>25</v>
      </c>
      <c r="AT51" s="2">
        <v>69</v>
      </c>
      <c r="AU51" s="9">
        <v>88</v>
      </c>
      <c r="AV51" s="8">
        <v>58</v>
      </c>
      <c r="AW51" s="2">
        <v>190</v>
      </c>
      <c r="AX51" s="9">
        <v>264</v>
      </c>
      <c r="AY51" s="8">
        <v>38</v>
      </c>
      <c r="AZ51" s="2">
        <v>112</v>
      </c>
      <c r="BA51" s="9">
        <v>148</v>
      </c>
      <c r="BB51" s="8">
        <v>47</v>
      </c>
      <c r="BC51" s="2">
        <v>198</v>
      </c>
      <c r="BD51" s="9">
        <v>302</v>
      </c>
      <c r="BE51" s="8">
        <v>70</v>
      </c>
      <c r="BF51" s="2">
        <v>232</v>
      </c>
      <c r="BG51" s="9">
        <v>324</v>
      </c>
      <c r="BH51" s="8">
        <v>50</v>
      </c>
      <c r="BI51" s="2">
        <v>144</v>
      </c>
      <c r="BJ51" s="9">
        <v>189</v>
      </c>
      <c r="BK51" s="8">
        <v>145</v>
      </c>
      <c r="BL51" s="2">
        <v>515</v>
      </c>
      <c r="BM51" s="7">
        <v>739</v>
      </c>
      <c r="BN51" s="8">
        <v>116</v>
      </c>
      <c r="BO51" s="10">
        <v>342</v>
      </c>
      <c r="BP51" s="26">
        <f>[1]Magistrenes!D54</f>
        <v>453</v>
      </c>
      <c r="BQ51" s="8">
        <v>126</v>
      </c>
      <c r="BR51" s="11">
        <f>'[1]FTF-A'!C54</f>
        <v>401</v>
      </c>
      <c r="BS51" s="42">
        <f>'[1]FTF-A'!D54</f>
        <v>550</v>
      </c>
      <c r="BT51" s="8">
        <v>22</v>
      </c>
      <c r="BU51" s="2">
        <v>62</v>
      </c>
      <c r="BV51" s="9">
        <v>80</v>
      </c>
      <c r="BW51" s="8">
        <v>70</v>
      </c>
      <c r="BX51" s="37">
        <f>[1]CA!C54</f>
        <v>213</v>
      </c>
      <c r="BY51" s="42">
        <f>[1]CA!D54</f>
        <v>287</v>
      </c>
      <c r="BZ51" s="4"/>
    </row>
    <row r="52" spans="1:78" x14ac:dyDescent="0.2">
      <c r="A52" s="143"/>
      <c r="B52" s="15" t="s">
        <v>52</v>
      </c>
      <c r="C52" s="6">
        <v>50</v>
      </c>
      <c r="D52" s="10">
        <v>153</v>
      </c>
      <c r="E52" s="7">
        <v>207</v>
      </c>
      <c r="F52" s="8">
        <v>80</v>
      </c>
      <c r="G52" s="2">
        <v>217</v>
      </c>
      <c r="H52" s="9">
        <v>273</v>
      </c>
      <c r="I52" s="8">
        <v>40</v>
      </c>
      <c r="J52" s="2">
        <v>114</v>
      </c>
      <c r="K52" s="9">
        <v>147</v>
      </c>
      <c r="L52" s="8">
        <v>5</v>
      </c>
      <c r="M52" s="2">
        <v>16</v>
      </c>
      <c r="N52" s="9">
        <v>21</v>
      </c>
      <c r="O52" s="8">
        <v>22</v>
      </c>
      <c r="P52" s="2">
        <v>57</v>
      </c>
      <c r="Q52" s="9">
        <v>71</v>
      </c>
      <c r="R52" s="8">
        <v>150</v>
      </c>
      <c r="S52" s="2">
        <v>476</v>
      </c>
      <c r="T52" s="9">
        <v>651</v>
      </c>
      <c r="U52" s="12">
        <v>66</v>
      </c>
      <c r="V52" s="2">
        <v>211</v>
      </c>
      <c r="W52" s="44">
        <v>289</v>
      </c>
      <c r="X52" s="8">
        <v>50</v>
      </c>
      <c r="Y52" s="2">
        <v>152</v>
      </c>
      <c r="Z52" s="9">
        <v>203</v>
      </c>
      <c r="AA52" s="8">
        <v>30</v>
      </c>
      <c r="AB52" s="2">
        <v>84</v>
      </c>
      <c r="AC52" s="9">
        <v>107</v>
      </c>
      <c r="AD52" s="8">
        <v>40</v>
      </c>
      <c r="AE52" s="2">
        <v>123</v>
      </c>
      <c r="AF52" s="9">
        <v>166</v>
      </c>
      <c r="AG52" s="8">
        <v>12</v>
      </c>
      <c r="AH52" s="2">
        <v>29</v>
      </c>
      <c r="AI52" s="9">
        <v>35</v>
      </c>
      <c r="AJ52" s="8">
        <v>2</v>
      </c>
      <c r="AK52" s="2">
        <v>11</v>
      </c>
      <c r="AL52" s="9">
        <v>17</v>
      </c>
      <c r="AM52" s="8">
        <v>9</v>
      </c>
      <c r="AN52" s="2">
        <v>37</v>
      </c>
      <c r="AO52" s="9">
        <v>55</v>
      </c>
      <c r="AP52" s="25">
        <v>15</v>
      </c>
      <c r="AQ52" s="10">
        <v>48</v>
      </c>
      <c r="AR52" s="44">
        <f>47+18</f>
        <v>65</v>
      </c>
      <c r="AS52" s="8">
        <v>4</v>
      </c>
      <c r="AT52" s="2">
        <v>14</v>
      </c>
      <c r="AU52" s="9">
        <v>19</v>
      </c>
      <c r="AV52" s="8">
        <v>12</v>
      </c>
      <c r="AW52" s="2">
        <v>35</v>
      </c>
      <c r="AX52" s="9">
        <v>47</v>
      </c>
      <c r="AY52" s="8">
        <v>6</v>
      </c>
      <c r="AZ52" s="2">
        <v>17</v>
      </c>
      <c r="BA52" s="9">
        <v>22</v>
      </c>
      <c r="BB52" s="8">
        <v>9</v>
      </c>
      <c r="BC52" s="2">
        <v>38</v>
      </c>
      <c r="BD52" s="9">
        <v>58</v>
      </c>
      <c r="BE52" s="8">
        <v>29</v>
      </c>
      <c r="BF52" s="2">
        <v>82</v>
      </c>
      <c r="BG52" s="9">
        <v>105</v>
      </c>
      <c r="BH52" s="8">
        <v>8</v>
      </c>
      <c r="BI52" s="2">
        <v>24</v>
      </c>
      <c r="BJ52" s="9">
        <v>32</v>
      </c>
      <c r="BK52" s="8">
        <v>14</v>
      </c>
      <c r="BL52" s="2">
        <v>40</v>
      </c>
      <c r="BM52" s="7">
        <v>53</v>
      </c>
      <c r="BN52" s="8">
        <v>6</v>
      </c>
      <c r="BO52" s="10">
        <v>20</v>
      </c>
      <c r="BP52" s="26">
        <f>[1]Magistrenes!D55</f>
        <v>28</v>
      </c>
      <c r="BQ52" s="8">
        <v>30</v>
      </c>
      <c r="BR52" s="11">
        <f>'[1]FTF-A'!C55</f>
        <v>89</v>
      </c>
      <c r="BS52" s="42">
        <f>'[1]FTF-A'!D55</f>
        <v>118</v>
      </c>
      <c r="BT52" s="8">
        <v>10</v>
      </c>
      <c r="BU52" s="2">
        <v>25</v>
      </c>
      <c r="BV52" s="9">
        <v>30</v>
      </c>
      <c r="BW52" s="8">
        <v>5</v>
      </c>
      <c r="BX52" s="37">
        <f>[1]CA!C55</f>
        <v>14</v>
      </c>
      <c r="BY52" s="42">
        <f>[1]CA!D55</f>
        <v>18</v>
      </c>
      <c r="BZ52" s="4"/>
    </row>
    <row r="53" spans="1:78" x14ac:dyDescent="0.2">
      <c r="A53" s="143"/>
      <c r="B53" s="15" t="s">
        <v>53</v>
      </c>
      <c r="C53" s="6">
        <v>33</v>
      </c>
      <c r="D53" s="10">
        <v>109</v>
      </c>
      <c r="E53" s="7">
        <v>151</v>
      </c>
      <c r="F53" s="8">
        <v>29</v>
      </c>
      <c r="G53" s="2">
        <v>82</v>
      </c>
      <c r="H53" s="9">
        <v>105</v>
      </c>
      <c r="I53" s="8">
        <v>21</v>
      </c>
      <c r="J53" s="2">
        <v>65</v>
      </c>
      <c r="K53" s="9">
        <v>88</v>
      </c>
      <c r="L53" s="8">
        <v>1</v>
      </c>
      <c r="M53" s="2">
        <v>2</v>
      </c>
      <c r="N53" s="9">
        <v>2</v>
      </c>
      <c r="O53" s="8">
        <v>6</v>
      </c>
      <c r="P53" s="2">
        <v>17</v>
      </c>
      <c r="Q53" s="9">
        <v>22</v>
      </c>
      <c r="R53" s="8">
        <v>84</v>
      </c>
      <c r="S53" s="2">
        <v>291</v>
      </c>
      <c r="T53" s="9">
        <v>415</v>
      </c>
      <c r="U53" s="12">
        <v>26</v>
      </c>
      <c r="V53" s="2">
        <v>81</v>
      </c>
      <c r="W53" s="44">
        <v>111</v>
      </c>
      <c r="X53" s="8">
        <v>5</v>
      </c>
      <c r="Y53" s="2">
        <v>14</v>
      </c>
      <c r="Z53" s="9">
        <v>18</v>
      </c>
      <c r="AA53" s="8">
        <v>27</v>
      </c>
      <c r="AB53" s="2">
        <v>83</v>
      </c>
      <c r="AC53" s="9">
        <v>111</v>
      </c>
      <c r="AD53" s="8">
        <v>24</v>
      </c>
      <c r="AE53" s="2">
        <v>70</v>
      </c>
      <c r="AF53" s="9">
        <v>92</v>
      </c>
      <c r="AG53" s="8">
        <v>5</v>
      </c>
      <c r="AH53" s="2">
        <v>13</v>
      </c>
      <c r="AI53" s="9">
        <v>16</v>
      </c>
      <c r="AJ53" s="8">
        <v>5</v>
      </c>
      <c r="AK53" s="2">
        <v>14</v>
      </c>
      <c r="AL53" s="9">
        <v>18</v>
      </c>
      <c r="AM53" s="8">
        <v>6</v>
      </c>
      <c r="AN53" s="2">
        <v>21</v>
      </c>
      <c r="AO53" s="9">
        <v>30</v>
      </c>
      <c r="AP53" s="25">
        <v>7</v>
      </c>
      <c r="AQ53" s="10">
        <v>22</v>
      </c>
      <c r="AR53" s="44">
        <f>16+14</f>
        <v>30</v>
      </c>
      <c r="AS53" s="8">
        <v>4</v>
      </c>
      <c r="AT53" s="2">
        <v>9</v>
      </c>
      <c r="AU53" s="9">
        <v>11</v>
      </c>
      <c r="AV53" s="8">
        <v>9</v>
      </c>
      <c r="AW53" s="2">
        <v>32</v>
      </c>
      <c r="AX53" s="9">
        <v>47</v>
      </c>
      <c r="AY53" s="8">
        <v>5</v>
      </c>
      <c r="AZ53" s="2">
        <v>14</v>
      </c>
      <c r="BA53" s="9">
        <v>19</v>
      </c>
      <c r="BB53" s="8">
        <v>2</v>
      </c>
      <c r="BC53" s="2">
        <v>7</v>
      </c>
      <c r="BD53" s="9">
        <v>10</v>
      </c>
      <c r="BE53" s="8">
        <v>2</v>
      </c>
      <c r="BF53" s="2">
        <v>10</v>
      </c>
      <c r="BG53" s="9">
        <v>15</v>
      </c>
      <c r="BH53" s="8">
        <v>3</v>
      </c>
      <c r="BI53" s="2">
        <v>14</v>
      </c>
      <c r="BJ53" s="9">
        <v>22</v>
      </c>
      <c r="BK53" s="8">
        <v>4</v>
      </c>
      <c r="BL53" s="2">
        <v>13</v>
      </c>
      <c r="BM53" s="7">
        <v>17</v>
      </c>
      <c r="BN53" s="8">
        <v>3</v>
      </c>
      <c r="BO53" s="10">
        <v>6</v>
      </c>
      <c r="BP53" s="26">
        <f>[1]Magistrenes!D56</f>
        <v>6</v>
      </c>
      <c r="BQ53" s="8">
        <v>12</v>
      </c>
      <c r="BR53" s="11">
        <f>'[1]FTF-A'!C56</f>
        <v>34</v>
      </c>
      <c r="BS53" s="42">
        <f>'[1]FTF-A'!D56</f>
        <v>44</v>
      </c>
      <c r="BT53" s="8">
        <v>4</v>
      </c>
      <c r="BU53" s="2">
        <v>9</v>
      </c>
      <c r="BV53" s="9">
        <v>11</v>
      </c>
      <c r="BW53" s="8">
        <v>1</v>
      </c>
      <c r="BX53" s="37">
        <f>[1]CA!C56</f>
        <v>5</v>
      </c>
      <c r="BY53" s="42">
        <f>[1]CA!D56</f>
        <v>8</v>
      </c>
      <c r="BZ53" s="4"/>
    </row>
    <row r="54" spans="1:78" x14ac:dyDescent="0.2">
      <c r="A54" s="143"/>
      <c r="B54" s="15" t="s">
        <v>54</v>
      </c>
      <c r="C54" s="6">
        <v>7</v>
      </c>
      <c r="D54" s="10">
        <v>25</v>
      </c>
      <c r="E54" s="7">
        <v>36</v>
      </c>
      <c r="F54" s="8">
        <v>18</v>
      </c>
      <c r="G54" s="2">
        <v>45</v>
      </c>
      <c r="H54" s="9">
        <v>55</v>
      </c>
      <c r="I54" s="8">
        <v>8</v>
      </c>
      <c r="J54" s="2">
        <v>23</v>
      </c>
      <c r="K54" s="9">
        <v>30</v>
      </c>
      <c r="L54" s="8">
        <v>1</v>
      </c>
      <c r="M54" s="2">
        <v>2</v>
      </c>
      <c r="N54" s="9">
        <v>2</v>
      </c>
      <c r="O54" s="8">
        <v>2</v>
      </c>
      <c r="P54" s="2">
        <v>8</v>
      </c>
      <c r="Q54" s="9">
        <v>12</v>
      </c>
      <c r="R54" s="8">
        <v>45</v>
      </c>
      <c r="S54" s="2">
        <v>135</v>
      </c>
      <c r="T54" s="9">
        <v>180</v>
      </c>
      <c r="U54" s="12">
        <v>13</v>
      </c>
      <c r="V54" s="2">
        <v>42</v>
      </c>
      <c r="W54" s="44">
        <v>59</v>
      </c>
      <c r="X54" s="8">
        <v>7</v>
      </c>
      <c r="Y54" s="2">
        <v>18</v>
      </c>
      <c r="Z54" s="9">
        <v>22</v>
      </c>
      <c r="AA54" s="8">
        <v>5</v>
      </c>
      <c r="AB54" s="2">
        <v>16</v>
      </c>
      <c r="AC54" s="9">
        <v>22</v>
      </c>
      <c r="AD54" s="8">
        <v>9</v>
      </c>
      <c r="AE54" s="2">
        <v>33</v>
      </c>
      <c r="AF54" s="9">
        <v>49</v>
      </c>
      <c r="AG54" s="8">
        <v>4</v>
      </c>
      <c r="AH54" s="2">
        <v>12</v>
      </c>
      <c r="AI54" s="9">
        <v>17</v>
      </c>
      <c r="AJ54" s="8">
        <v>0</v>
      </c>
      <c r="AK54" s="2">
        <v>2</v>
      </c>
      <c r="AL54" s="9">
        <v>4</v>
      </c>
      <c r="AM54" s="8">
        <v>4</v>
      </c>
      <c r="AN54" s="2">
        <v>14</v>
      </c>
      <c r="AO54" s="9">
        <v>21</v>
      </c>
      <c r="AP54" s="25">
        <v>2</v>
      </c>
      <c r="AQ54" s="10">
        <v>6</v>
      </c>
      <c r="AR54" s="44">
        <f>6+1</f>
        <v>7</v>
      </c>
      <c r="AS54" s="8">
        <v>0</v>
      </c>
      <c r="AT54" s="2">
        <v>0</v>
      </c>
      <c r="AU54" s="9">
        <v>0</v>
      </c>
      <c r="AV54" s="8">
        <v>2</v>
      </c>
      <c r="AW54" s="2">
        <v>6</v>
      </c>
      <c r="AX54" s="9">
        <v>8</v>
      </c>
      <c r="AY54" s="8">
        <v>1</v>
      </c>
      <c r="AZ54" s="2">
        <v>2</v>
      </c>
      <c r="BA54" s="9">
        <v>3</v>
      </c>
      <c r="BB54" s="8">
        <v>1</v>
      </c>
      <c r="BC54" s="2">
        <v>3</v>
      </c>
      <c r="BD54" s="9">
        <v>3</v>
      </c>
      <c r="BE54" s="8">
        <v>2</v>
      </c>
      <c r="BF54" s="2">
        <v>5</v>
      </c>
      <c r="BG54" s="9">
        <v>6</v>
      </c>
      <c r="BH54" s="8">
        <v>2</v>
      </c>
      <c r="BI54" s="2">
        <v>4</v>
      </c>
      <c r="BJ54" s="9">
        <v>5</v>
      </c>
      <c r="BK54" s="8">
        <v>2</v>
      </c>
      <c r="BL54" s="2">
        <v>3</v>
      </c>
      <c r="BM54" s="7">
        <v>3</v>
      </c>
      <c r="BN54" s="8">
        <v>1</v>
      </c>
      <c r="BO54" s="10">
        <v>3</v>
      </c>
      <c r="BP54" s="26">
        <f>[1]Magistrenes!D57</f>
        <v>4</v>
      </c>
      <c r="BQ54" s="8">
        <v>5</v>
      </c>
      <c r="BR54" s="11">
        <f>'[1]FTF-A'!C57</f>
        <v>13</v>
      </c>
      <c r="BS54" s="42">
        <f>'[1]FTF-A'!D57</f>
        <v>16</v>
      </c>
      <c r="BT54" s="8">
        <v>1</v>
      </c>
      <c r="BU54" s="2">
        <v>2</v>
      </c>
      <c r="BV54" s="9">
        <v>2</v>
      </c>
      <c r="BW54" s="8">
        <v>1</v>
      </c>
      <c r="BX54" s="37">
        <f>[1]CA!C57</f>
        <v>2</v>
      </c>
      <c r="BY54" s="42">
        <f>[1]CA!D57</f>
        <v>2</v>
      </c>
      <c r="BZ54" s="4"/>
    </row>
    <row r="55" spans="1:78" x14ac:dyDescent="0.2">
      <c r="A55" s="143"/>
      <c r="B55" s="17" t="s">
        <v>55</v>
      </c>
      <c r="C55" s="6">
        <v>7</v>
      </c>
      <c r="D55" s="10">
        <v>24</v>
      </c>
      <c r="E55" s="7">
        <v>33</v>
      </c>
      <c r="F55" s="8">
        <v>4</v>
      </c>
      <c r="G55" s="2">
        <v>11</v>
      </c>
      <c r="H55" s="9">
        <v>13</v>
      </c>
      <c r="I55" s="8">
        <v>4</v>
      </c>
      <c r="J55" s="2">
        <v>9</v>
      </c>
      <c r="K55" s="9">
        <v>10</v>
      </c>
      <c r="L55" s="8">
        <v>1</v>
      </c>
      <c r="M55" s="2">
        <v>2</v>
      </c>
      <c r="N55" s="9">
        <v>2</v>
      </c>
      <c r="O55" s="8">
        <v>3</v>
      </c>
      <c r="P55" s="2">
        <v>6</v>
      </c>
      <c r="Q55" s="9">
        <v>6</v>
      </c>
      <c r="R55" s="8">
        <v>14</v>
      </c>
      <c r="S55" s="2">
        <v>42</v>
      </c>
      <c r="T55" s="9">
        <v>55</v>
      </c>
      <c r="U55" s="12">
        <v>7</v>
      </c>
      <c r="V55" s="2">
        <v>24</v>
      </c>
      <c r="W55" s="44">
        <v>34</v>
      </c>
      <c r="X55" s="8">
        <v>5</v>
      </c>
      <c r="Y55" s="2">
        <v>15</v>
      </c>
      <c r="Z55" s="9">
        <v>20</v>
      </c>
      <c r="AA55" s="8">
        <v>2</v>
      </c>
      <c r="AB55" s="2">
        <v>3</v>
      </c>
      <c r="AC55" s="9">
        <v>3</v>
      </c>
      <c r="AD55" s="8">
        <v>5</v>
      </c>
      <c r="AE55" s="2">
        <v>15</v>
      </c>
      <c r="AF55" s="9">
        <v>20</v>
      </c>
      <c r="AG55" s="8">
        <v>0</v>
      </c>
      <c r="AH55" s="2">
        <v>0</v>
      </c>
      <c r="AI55" s="9">
        <v>0</v>
      </c>
      <c r="AJ55" s="8">
        <v>1</v>
      </c>
      <c r="AK55" s="2">
        <v>2</v>
      </c>
      <c r="AL55" s="9">
        <v>2</v>
      </c>
      <c r="AM55" s="8">
        <v>1</v>
      </c>
      <c r="AN55" s="2">
        <v>3</v>
      </c>
      <c r="AO55" s="9">
        <v>4</v>
      </c>
      <c r="AP55" s="25">
        <v>1</v>
      </c>
      <c r="AQ55" s="10">
        <v>6</v>
      </c>
      <c r="AR55" s="44">
        <f>9+0</f>
        <v>9</v>
      </c>
      <c r="AS55" s="8">
        <v>0</v>
      </c>
      <c r="AT55" s="2">
        <v>1</v>
      </c>
      <c r="AU55" s="9">
        <v>1</v>
      </c>
      <c r="AV55" s="8">
        <v>0</v>
      </c>
      <c r="AW55" s="2">
        <v>0</v>
      </c>
      <c r="AX55" s="9">
        <v>0</v>
      </c>
      <c r="AY55" s="8">
        <v>1</v>
      </c>
      <c r="AZ55" s="2">
        <v>2</v>
      </c>
      <c r="BA55" s="9">
        <v>2</v>
      </c>
      <c r="BB55" s="8">
        <v>1</v>
      </c>
      <c r="BC55" s="2">
        <v>2</v>
      </c>
      <c r="BD55" s="9">
        <v>2</v>
      </c>
      <c r="BE55" s="8">
        <v>2</v>
      </c>
      <c r="BF55" s="2">
        <v>5</v>
      </c>
      <c r="BG55" s="9">
        <v>6</v>
      </c>
      <c r="BH55" s="8">
        <v>1</v>
      </c>
      <c r="BI55" s="2">
        <v>3</v>
      </c>
      <c r="BJ55" s="9">
        <v>3</v>
      </c>
      <c r="BK55" s="8">
        <v>2</v>
      </c>
      <c r="BL55" s="2">
        <v>7</v>
      </c>
      <c r="BM55" s="7">
        <v>10</v>
      </c>
      <c r="BN55" s="8">
        <v>2</v>
      </c>
      <c r="BO55" s="10">
        <v>4</v>
      </c>
      <c r="BP55" s="26">
        <f>[1]Magistrenes!D58</f>
        <v>5</v>
      </c>
      <c r="BQ55" s="8">
        <v>3</v>
      </c>
      <c r="BR55" s="11">
        <f>'[1]FTF-A'!C58</f>
        <v>9</v>
      </c>
      <c r="BS55" s="42">
        <f>'[1]FTF-A'!D58</f>
        <v>12</v>
      </c>
      <c r="BT55" s="8">
        <v>1</v>
      </c>
      <c r="BU55" s="2">
        <v>3</v>
      </c>
      <c r="BV55" s="9">
        <v>4</v>
      </c>
      <c r="BW55" s="8" t="s">
        <v>124</v>
      </c>
      <c r="BX55" s="37">
        <f>[1]CA!C58</f>
        <v>1</v>
      </c>
      <c r="BY55" s="42">
        <f>[1]CA!D58</f>
        <v>1</v>
      </c>
      <c r="BZ55" s="4"/>
    </row>
    <row r="56" spans="1:78" x14ac:dyDescent="0.2">
      <c r="A56" s="143" t="s">
        <v>133</v>
      </c>
      <c r="B56" s="16" t="s">
        <v>46</v>
      </c>
      <c r="C56" s="6">
        <v>28</v>
      </c>
      <c r="D56" s="10">
        <v>96</v>
      </c>
      <c r="E56" s="7">
        <v>135</v>
      </c>
      <c r="F56" s="8">
        <v>31</v>
      </c>
      <c r="G56" s="2">
        <v>98</v>
      </c>
      <c r="H56" s="9">
        <v>135</v>
      </c>
      <c r="I56" s="8">
        <v>24</v>
      </c>
      <c r="J56" s="2">
        <v>66</v>
      </c>
      <c r="K56" s="9">
        <v>84</v>
      </c>
      <c r="L56" s="8">
        <v>1</v>
      </c>
      <c r="M56" s="2">
        <v>5</v>
      </c>
      <c r="N56" s="9">
        <v>7</v>
      </c>
      <c r="O56" s="8">
        <v>6</v>
      </c>
      <c r="P56" s="2">
        <v>18</v>
      </c>
      <c r="Q56" s="9">
        <v>24</v>
      </c>
      <c r="R56" s="8">
        <v>91</v>
      </c>
      <c r="S56" s="2">
        <v>287</v>
      </c>
      <c r="T56" s="9">
        <v>393</v>
      </c>
      <c r="U56" s="12">
        <v>24</v>
      </c>
      <c r="V56" s="2">
        <v>73</v>
      </c>
      <c r="W56" s="44">
        <v>98</v>
      </c>
      <c r="X56" s="8">
        <v>9</v>
      </c>
      <c r="Y56" s="2">
        <v>23</v>
      </c>
      <c r="Z56" s="9">
        <v>29</v>
      </c>
      <c r="AA56" s="8">
        <v>24</v>
      </c>
      <c r="AB56" s="2">
        <v>71</v>
      </c>
      <c r="AC56" s="9">
        <v>94</v>
      </c>
      <c r="AD56" s="8">
        <v>12</v>
      </c>
      <c r="AE56" s="2">
        <v>42</v>
      </c>
      <c r="AF56" s="9">
        <v>60</v>
      </c>
      <c r="AG56" s="8">
        <v>2</v>
      </c>
      <c r="AH56" s="2">
        <v>5</v>
      </c>
      <c r="AI56" s="9">
        <v>7</v>
      </c>
      <c r="AJ56" s="8">
        <v>1</v>
      </c>
      <c r="AK56" s="2">
        <v>7</v>
      </c>
      <c r="AL56" s="9">
        <v>11</v>
      </c>
      <c r="AM56" s="8">
        <v>3</v>
      </c>
      <c r="AN56" s="2">
        <v>14</v>
      </c>
      <c r="AO56" s="9">
        <v>21</v>
      </c>
      <c r="AP56" s="25">
        <v>12</v>
      </c>
      <c r="AQ56" s="10">
        <v>34</v>
      </c>
      <c r="AR56" s="44">
        <f>23+22</f>
        <v>45</v>
      </c>
      <c r="AS56" s="8">
        <v>2</v>
      </c>
      <c r="AT56" s="2">
        <v>9</v>
      </c>
      <c r="AU56" s="9">
        <v>13</v>
      </c>
      <c r="AV56" s="8">
        <v>12</v>
      </c>
      <c r="AW56" s="2">
        <v>37</v>
      </c>
      <c r="AX56" s="9">
        <v>50</v>
      </c>
      <c r="AY56" s="8">
        <v>6</v>
      </c>
      <c r="AZ56" s="2">
        <v>16</v>
      </c>
      <c r="BA56" s="9">
        <v>20</v>
      </c>
      <c r="BB56" s="8">
        <v>4</v>
      </c>
      <c r="BC56" s="2">
        <v>13</v>
      </c>
      <c r="BD56" s="9">
        <v>18</v>
      </c>
      <c r="BE56" s="8">
        <v>8</v>
      </c>
      <c r="BF56" s="2">
        <v>23</v>
      </c>
      <c r="BG56" s="9">
        <v>31</v>
      </c>
      <c r="BH56" s="8">
        <v>5</v>
      </c>
      <c r="BI56" s="2">
        <v>15</v>
      </c>
      <c r="BJ56" s="9">
        <v>20</v>
      </c>
      <c r="BK56" s="8">
        <v>10</v>
      </c>
      <c r="BL56" s="2">
        <v>34</v>
      </c>
      <c r="BM56" s="7">
        <v>47</v>
      </c>
      <c r="BN56" s="8">
        <v>5</v>
      </c>
      <c r="BO56" s="10">
        <v>14</v>
      </c>
      <c r="BP56" s="26">
        <f>[1]Magistrenes!D49</f>
        <v>19</v>
      </c>
      <c r="BQ56" s="8">
        <v>15</v>
      </c>
      <c r="BR56" s="11">
        <f>'[1]FTF-A'!C49</f>
        <v>43</v>
      </c>
      <c r="BS56" s="42">
        <f>'[1]FTF-A'!D49</f>
        <v>56</v>
      </c>
      <c r="BT56" s="8">
        <v>1</v>
      </c>
      <c r="BU56" s="2">
        <v>3</v>
      </c>
      <c r="BV56" s="9">
        <v>4</v>
      </c>
      <c r="BW56" s="8">
        <v>5</v>
      </c>
      <c r="BX56" s="37">
        <f>[1]CA!C49</f>
        <v>15</v>
      </c>
      <c r="BY56" s="42">
        <f>[1]CA!D49</f>
        <v>20</v>
      </c>
      <c r="BZ56" s="4"/>
    </row>
    <row r="57" spans="1:78" x14ac:dyDescent="0.2">
      <c r="A57" s="143"/>
      <c r="B57" s="15" t="s">
        <v>56</v>
      </c>
      <c r="C57" s="6">
        <v>90</v>
      </c>
      <c r="D57" s="10">
        <v>283</v>
      </c>
      <c r="E57" s="7">
        <v>386</v>
      </c>
      <c r="F57" s="8">
        <v>58</v>
      </c>
      <c r="G57" s="2">
        <v>169</v>
      </c>
      <c r="H57" s="9">
        <v>222</v>
      </c>
      <c r="I57" s="8">
        <v>42</v>
      </c>
      <c r="J57" s="2">
        <v>132</v>
      </c>
      <c r="K57" s="9">
        <v>181</v>
      </c>
      <c r="L57" s="8">
        <v>3</v>
      </c>
      <c r="M57" s="2">
        <v>8</v>
      </c>
      <c r="N57" s="9">
        <v>9</v>
      </c>
      <c r="O57" s="8">
        <v>13</v>
      </c>
      <c r="P57" s="2">
        <v>35</v>
      </c>
      <c r="Q57" s="9">
        <v>43</v>
      </c>
      <c r="R57" s="8">
        <v>140</v>
      </c>
      <c r="S57" s="2">
        <v>435</v>
      </c>
      <c r="T57" s="9">
        <v>590</v>
      </c>
      <c r="U57" s="12">
        <v>42</v>
      </c>
      <c r="V57" s="2">
        <v>141</v>
      </c>
      <c r="W57" s="44">
        <v>198</v>
      </c>
      <c r="X57" s="8">
        <v>13</v>
      </c>
      <c r="Y57" s="2">
        <v>46</v>
      </c>
      <c r="Z57" s="9">
        <v>66</v>
      </c>
      <c r="AA57" s="8">
        <v>32</v>
      </c>
      <c r="AB57" s="2">
        <v>93</v>
      </c>
      <c r="AC57" s="9">
        <v>122</v>
      </c>
      <c r="AD57" s="8">
        <v>22</v>
      </c>
      <c r="AE57" s="2">
        <v>74</v>
      </c>
      <c r="AF57" s="9">
        <v>104</v>
      </c>
      <c r="AG57" s="8">
        <v>9</v>
      </c>
      <c r="AH57" s="2">
        <v>28</v>
      </c>
      <c r="AI57" s="9">
        <v>38</v>
      </c>
      <c r="AJ57" s="8">
        <v>2</v>
      </c>
      <c r="AK57" s="2">
        <v>9</v>
      </c>
      <c r="AL57" s="9">
        <v>15</v>
      </c>
      <c r="AM57" s="8">
        <v>7</v>
      </c>
      <c r="AN57" s="2">
        <v>24</v>
      </c>
      <c r="AO57" s="9">
        <v>33</v>
      </c>
      <c r="AP57" s="25">
        <v>10</v>
      </c>
      <c r="AQ57" s="10">
        <v>30</v>
      </c>
      <c r="AR57" s="44">
        <f>18+23</f>
        <v>41</v>
      </c>
      <c r="AS57" s="8">
        <v>3</v>
      </c>
      <c r="AT57" s="2">
        <v>9</v>
      </c>
      <c r="AU57" s="9">
        <v>12</v>
      </c>
      <c r="AV57" s="8">
        <v>15</v>
      </c>
      <c r="AW57" s="2">
        <v>44</v>
      </c>
      <c r="AX57" s="9">
        <v>57</v>
      </c>
      <c r="AY57" s="8">
        <v>8</v>
      </c>
      <c r="AZ57" s="2">
        <v>23</v>
      </c>
      <c r="BA57" s="9">
        <v>30</v>
      </c>
      <c r="BB57" s="8">
        <v>7</v>
      </c>
      <c r="BC57" s="2">
        <v>22</v>
      </c>
      <c r="BD57" s="9">
        <v>30</v>
      </c>
      <c r="BE57" s="8">
        <v>21</v>
      </c>
      <c r="BF57" s="2">
        <v>56</v>
      </c>
      <c r="BG57" s="9">
        <v>70</v>
      </c>
      <c r="BH57" s="8">
        <v>11</v>
      </c>
      <c r="BI57" s="2">
        <v>30</v>
      </c>
      <c r="BJ57" s="9">
        <v>39</v>
      </c>
      <c r="BK57" s="8">
        <v>11</v>
      </c>
      <c r="BL57" s="2">
        <v>31</v>
      </c>
      <c r="BM57" s="7">
        <v>40</v>
      </c>
      <c r="BN57" s="8">
        <v>5</v>
      </c>
      <c r="BO57" s="10">
        <v>14</v>
      </c>
      <c r="BP57" s="26">
        <f>[1]Magistrenes!D59</f>
        <v>19</v>
      </c>
      <c r="BQ57" s="8">
        <v>16</v>
      </c>
      <c r="BR57" s="11">
        <f>'[1]FTF-A'!C59</f>
        <v>54</v>
      </c>
      <c r="BS57" s="42">
        <f>'[1]FTF-A'!D59</f>
        <v>76</v>
      </c>
      <c r="BT57" s="8">
        <v>5</v>
      </c>
      <c r="BU57" s="2">
        <v>11</v>
      </c>
      <c r="BV57" s="9">
        <v>13</v>
      </c>
      <c r="BW57" s="8">
        <v>5</v>
      </c>
      <c r="BX57" s="37">
        <f>[1]CA!C59</f>
        <v>14</v>
      </c>
      <c r="BY57" s="42">
        <f>[1]CA!D59</f>
        <v>17</v>
      </c>
      <c r="BZ57" s="4"/>
    </row>
    <row r="58" spans="1:78" x14ac:dyDescent="0.2">
      <c r="A58" s="143"/>
      <c r="B58" s="15" t="s">
        <v>57</v>
      </c>
      <c r="C58" s="6">
        <v>31</v>
      </c>
      <c r="D58" s="10">
        <v>109</v>
      </c>
      <c r="E58" s="7">
        <v>156</v>
      </c>
      <c r="F58" s="8">
        <v>24</v>
      </c>
      <c r="G58" s="2">
        <v>68</v>
      </c>
      <c r="H58" s="9">
        <v>87</v>
      </c>
      <c r="I58" s="8">
        <v>13</v>
      </c>
      <c r="J58" s="2">
        <v>46</v>
      </c>
      <c r="K58" s="9">
        <v>66</v>
      </c>
      <c r="L58" s="8">
        <v>2</v>
      </c>
      <c r="M58" s="2">
        <v>6</v>
      </c>
      <c r="N58" s="9">
        <v>8</v>
      </c>
      <c r="O58" s="8">
        <v>5</v>
      </c>
      <c r="P58" s="2">
        <v>15</v>
      </c>
      <c r="Q58" s="9">
        <v>20</v>
      </c>
      <c r="R58" s="8">
        <v>65</v>
      </c>
      <c r="S58" s="2">
        <v>215</v>
      </c>
      <c r="T58" s="9">
        <v>299</v>
      </c>
      <c r="U58" s="12">
        <v>17</v>
      </c>
      <c r="V58" s="2">
        <v>53</v>
      </c>
      <c r="W58" s="44">
        <v>72</v>
      </c>
      <c r="X58" s="8">
        <v>4</v>
      </c>
      <c r="Y58" s="2">
        <v>12</v>
      </c>
      <c r="Z58" s="9">
        <v>16</v>
      </c>
      <c r="AA58" s="8">
        <v>15</v>
      </c>
      <c r="AB58" s="2">
        <v>47</v>
      </c>
      <c r="AC58" s="9">
        <v>65</v>
      </c>
      <c r="AD58" s="8">
        <v>6</v>
      </c>
      <c r="AE58" s="2">
        <v>24</v>
      </c>
      <c r="AF58" s="9">
        <v>37</v>
      </c>
      <c r="AG58" s="8">
        <v>5</v>
      </c>
      <c r="AH58" s="2">
        <v>12</v>
      </c>
      <c r="AI58" s="9">
        <v>15</v>
      </c>
      <c r="AJ58" s="8">
        <v>1</v>
      </c>
      <c r="AK58" s="2">
        <v>4</v>
      </c>
      <c r="AL58" s="9">
        <v>6</v>
      </c>
      <c r="AM58" s="8">
        <v>3</v>
      </c>
      <c r="AN58" s="2">
        <v>6</v>
      </c>
      <c r="AO58" s="9">
        <v>7</v>
      </c>
      <c r="AP58" s="25">
        <v>5</v>
      </c>
      <c r="AQ58" s="10">
        <v>14</v>
      </c>
      <c r="AR58" s="44">
        <f>10+8</f>
        <v>18</v>
      </c>
      <c r="AS58" s="8">
        <v>3</v>
      </c>
      <c r="AT58" s="2">
        <v>10</v>
      </c>
      <c r="AU58" s="9">
        <v>14</v>
      </c>
      <c r="AV58" s="8">
        <v>9</v>
      </c>
      <c r="AW58" s="2">
        <v>26</v>
      </c>
      <c r="AX58" s="9">
        <v>35</v>
      </c>
      <c r="AY58" s="8">
        <v>2</v>
      </c>
      <c r="AZ58" s="2">
        <v>7</v>
      </c>
      <c r="BA58" s="9">
        <v>9</v>
      </c>
      <c r="BB58" s="8">
        <v>1</v>
      </c>
      <c r="BC58" s="2">
        <v>6</v>
      </c>
      <c r="BD58" s="9">
        <v>9</v>
      </c>
      <c r="BE58" s="8">
        <v>4</v>
      </c>
      <c r="BF58" s="2">
        <v>15</v>
      </c>
      <c r="BG58" s="9">
        <v>22</v>
      </c>
      <c r="BH58" s="8">
        <v>5</v>
      </c>
      <c r="BI58" s="2">
        <v>15</v>
      </c>
      <c r="BJ58" s="9">
        <v>21</v>
      </c>
      <c r="BK58" s="8">
        <v>3</v>
      </c>
      <c r="BL58" s="2">
        <v>11</v>
      </c>
      <c r="BM58" s="7">
        <v>17</v>
      </c>
      <c r="BN58" s="8">
        <v>2</v>
      </c>
      <c r="BO58" s="10">
        <v>5</v>
      </c>
      <c r="BP58" s="26">
        <f>[1]Magistrenes!D60</f>
        <v>5</v>
      </c>
      <c r="BQ58" s="8">
        <v>4</v>
      </c>
      <c r="BR58" s="11">
        <f>'[1]FTF-A'!C60</f>
        <v>13</v>
      </c>
      <c r="BS58" s="42">
        <f>'[1]FTF-A'!D60</f>
        <v>18</v>
      </c>
      <c r="BT58" s="8">
        <v>2</v>
      </c>
      <c r="BU58" s="2">
        <v>6</v>
      </c>
      <c r="BV58" s="9">
        <v>7</v>
      </c>
      <c r="BW58" s="8">
        <v>3</v>
      </c>
      <c r="BX58" s="37">
        <f>[1]CA!C60</f>
        <v>7</v>
      </c>
      <c r="BY58" s="42">
        <f>[1]CA!D60</f>
        <v>9</v>
      </c>
      <c r="BZ58" s="4"/>
    </row>
    <row r="59" spans="1:78" x14ac:dyDescent="0.2">
      <c r="A59" s="143"/>
      <c r="B59" s="15" t="s">
        <v>58</v>
      </c>
      <c r="C59" s="6">
        <v>103</v>
      </c>
      <c r="D59" s="10">
        <v>322</v>
      </c>
      <c r="E59" s="7">
        <v>438</v>
      </c>
      <c r="F59" s="8">
        <v>63</v>
      </c>
      <c r="G59" s="2">
        <v>202</v>
      </c>
      <c r="H59" s="9">
        <v>277</v>
      </c>
      <c r="I59" s="8">
        <v>29</v>
      </c>
      <c r="J59" s="2">
        <v>87</v>
      </c>
      <c r="K59" s="9">
        <v>116</v>
      </c>
      <c r="L59" s="8">
        <v>2</v>
      </c>
      <c r="M59" s="2">
        <v>6</v>
      </c>
      <c r="N59" s="9">
        <v>8</v>
      </c>
      <c r="O59" s="8">
        <v>7</v>
      </c>
      <c r="P59" s="2">
        <v>26</v>
      </c>
      <c r="Q59" s="9">
        <v>37</v>
      </c>
      <c r="R59" s="8">
        <v>168</v>
      </c>
      <c r="S59" s="2">
        <v>504</v>
      </c>
      <c r="T59" s="9">
        <v>673</v>
      </c>
      <c r="U59" s="12">
        <v>58</v>
      </c>
      <c r="V59" s="2">
        <v>181</v>
      </c>
      <c r="W59" s="44">
        <v>246</v>
      </c>
      <c r="X59" s="8">
        <v>10</v>
      </c>
      <c r="Y59" s="2">
        <v>30</v>
      </c>
      <c r="Z59" s="9">
        <v>39</v>
      </c>
      <c r="AA59" s="8">
        <v>26</v>
      </c>
      <c r="AB59" s="2">
        <v>80</v>
      </c>
      <c r="AC59" s="9">
        <v>109</v>
      </c>
      <c r="AD59" s="8">
        <v>33</v>
      </c>
      <c r="AE59" s="2">
        <v>106</v>
      </c>
      <c r="AF59" s="9">
        <v>146</v>
      </c>
      <c r="AG59" s="8">
        <v>11</v>
      </c>
      <c r="AH59" s="2">
        <v>40</v>
      </c>
      <c r="AI59" s="9">
        <v>58</v>
      </c>
      <c r="AJ59" s="8">
        <v>3</v>
      </c>
      <c r="AK59" s="2">
        <v>11</v>
      </c>
      <c r="AL59" s="9">
        <v>17</v>
      </c>
      <c r="AM59" s="8">
        <v>8</v>
      </c>
      <c r="AN59" s="2">
        <v>33</v>
      </c>
      <c r="AO59" s="9">
        <v>49</v>
      </c>
      <c r="AP59" s="25">
        <v>12</v>
      </c>
      <c r="AQ59" s="10">
        <v>32</v>
      </c>
      <c r="AR59" s="44">
        <f>27+13</f>
        <v>40</v>
      </c>
      <c r="AS59" s="8">
        <v>10</v>
      </c>
      <c r="AT59" s="2">
        <v>26</v>
      </c>
      <c r="AU59" s="9">
        <v>32</v>
      </c>
      <c r="AV59" s="8">
        <v>22</v>
      </c>
      <c r="AW59" s="2">
        <v>65</v>
      </c>
      <c r="AX59" s="9">
        <v>86</v>
      </c>
      <c r="AY59" s="8">
        <v>14</v>
      </c>
      <c r="AZ59" s="2">
        <v>47</v>
      </c>
      <c r="BA59" s="9">
        <v>67</v>
      </c>
      <c r="BB59" s="8">
        <v>8</v>
      </c>
      <c r="BC59" s="2">
        <v>33</v>
      </c>
      <c r="BD59" s="9">
        <v>51</v>
      </c>
      <c r="BE59" s="8">
        <v>14</v>
      </c>
      <c r="BF59" s="2">
        <v>49</v>
      </c>
      <c r="BG59" s="9">
        <v>70</v>
      </c>
      <c r="BH59" s="8">
        <v>7</v>
      </c>
      <c r="BI59" s="2">
        <v>26</v>
      </c>
      <c r="BJ59" s="9">
        <v>38</v>
      </c>
      <c r="BK59" s="8">
        <v>31</v>
      </c>
      <c r="BL59" s="2">
        <v>110</v>
      </c>
      <c r="BM59" s="7">
        <v>158</v>
      </c>
      <c r="BN59" s="8">
        <v>6</v>
      </c>
      <c r="BO59" s="10">
        <v>16</v>
      </c>
      <c r="BP59" s="26">
        <f>[1]Magistrenes!D61</f>
        <v>19</v>
      </c>
      <c r="BQ59" s="8">
        <v>18</v>
      </c>
      <c r="BR59" s="11">
        <f>'[1]FTF-A'!C61</f>
        <v>61</v>
      </c>
      <c r="BS59" s="42">
        <f>'[1]FTF-A'!D61</f>
        <v>85</v>
      </c>
      <c r="BT59" s="8">
        <v>8</v>
      </c>
      <c r="BU59" s="2">
        <v>19</v>
      </c>
      <c r="BV59" s="9">
        <v>22</v>
      </c>
      <c r="BW59" s="8">
        <v>10</v>
      </c>
      <c r="BX59" s="37">
        <f>[1]CA!C61</f>
        <v>33</v>
      </c>
      <c r="BY59" s="42">
        <f>[1]CA!D61</f>
        <v>45</v>
      </c>
      <c r="BZ59" s="4"/>
    </row>
    <row r="60" spans="1:78" x14ac:dyDescent="0.2">
      <c r="A60" s="143"/>
      <c r="B60" s="15" t="s">
        <v>59</v>
      </c>
      <c r="C60" s="6">
        <v>82</v>
      </c>
      <c r="D60" s="10">
        <v>247</v>
      </c>
      <c r="E60" s="7">
        <v>331</v>
      </c>
      <c r="F60" s="8">
        <v>37</v>
      </c>
      <c r="G60" s="2">
        <v>107</v>
      </c>
      <c r="H60" s="9">
        <v>140</v>
      </c>
      <c r="I60" s="8">
        <v>49</v>
      </c>
      <c r="J60" s="2">
        <v>169</v>
      </c>
      <c r="K60" s="9">
        <v>240</v>
      </c>
      <c r="L60" s="8">
        <v>1</v>
      </c>
      <c r="M60" s="2">
        <v>2</v>
      </c>
      <c r="N60" s="9">
        <v>3</v>
      </c>
      <c r="O60" s="8">
        <v>9</v>
      </c>
      <c r="P60" s="2">
        <v>29</v>
      </c>
      <c r="Q60" s="9">
        <v>40</v>
      </c>
      <c r="R60" s="8">
        <v>110</v>
      </c>
      <c r="S60" s="2">
        <v>331</v>
      </c>
      <c r="T60" s="9">
        <v>442</v>
      </c>
      <c r="U60" s="12">
        <v>33</v>
      </c>
      <c r="V60" s="2">
        <v>115</v>
      </c>
      <c r="W60" s="44">
        <v>164</v>
      </c>
      <c r="X60" s="8">
        <v>7</v>
      </c>
      <c r="Y60" s="2">
        <v>20</v>
      </c>
      <c r="Z60" s="9">
        <v>27</v>
      </c>
      <c r="AA60" s="8">
        <v>19</v>
      </c>
      <c r="AB60" s="2">
        <v>63</v>
      </c>
      <c r="AC60" s="9">
        <v>88</v>
      </c>
      <c r="AD60" s="8">
        <v>22</v>
      </c>
      <c r="AE60" s="2">
        <v>71</v>
      </c>
      <c r="AF60" s="9">
        <v>98</v>
      </c>
      <c r="AG60" s="8">
        <v>7</v>
      </c>
      <c r="AH60" s="2">
        <v>20</v>
      </c>
      <c r="AI60" s="9">
        <v>25</v>
      </c>
      <c r="AJ60" s="8">
        <v>0</v>
      </c>
      <c r="AK60" s="2">
        <v>4</v>
      </c>
      <c r="AL60" s="9">
        <v>8</v>
      </c>
      <c r="AM60" s="8">
        <v>7</v>
      </c>
      <c r="AN60" s="2">
        <v>17</v>
      </c>
      <c r="AO60" s="9">
        <v>21</v>
      </c>
      <c r="AP60" s="25">
        <v>7</v>
      </c>
      <c r="AQ60" s="10">
        <v>21</v>
      </c>
      <c r="AR60" s="44">
        <f>19+8</f>
        <v>27</v>
      </c>
      <c r="AS60" s="8">
        <v>2</v>
      </c>
      <c r="AT60" s="2">
        <v>6</v>
      </c>
      <c r="AU60" s="9">
        <v>8</v>
      </c>
      <c r="AV60" s="8">
        <v>11</v>
      </c>
      <c r="AW60" s="2">
        <v>35</v>
      </c>
      <c r="AX60" s="9">
        <v>49</v>
      </c>
      <c r="AY60" s="8">
        <v>5</v>
      </c>
      <c r="AZ60" s="2">
        <v>13</v>
      </c>
      <c r="BA60" s="9">
        <v>16</v>
      </c>
      <c r="BB60" s="8">
        <v>2</v>
      </c>
      <c r="BC60" s="2">
        <v>8</v>
      </c>
      <c r="BD60" s="9">
        <v>11</v>
      </c>
      <c r="BE60" s="8">
        <v>9</v>
      </c>
      <c r="BF60" s="2">
        <v>29</v>
      </c>
      <c r="BG60" s="9">
        <v>40</v>
      </c>
      <c r="BH60" s="8">
        <v>3</v>
      </c>
      <c r="BI60" s="2">
        <v>9</v>
      </c>
      <c r="BJ60" s="9">
        <v>12</v>
      </c>
      <c r="BK60" s="8">
        <v>2</v>
      </c>
      <c r="BL60" s="2">
        <v>13</v>
      </c>
      <c r="BM60" s="7">
        <v>22</v>
      </c>
      <c r="BN60" s="8">
        <v>2</v>
      </c>
      <c r="BO60" s="10">
        <v>4</v>
      </c>
      <c r="BP60" s="26">
        <f>[1]Magistrenes!D62</f>
        <v>5</v>
      </c>
      <c r="BQ60" s="8">
        <v>11</v>
      </c>
      <c r="BR60" s="11">
        <f>'[1]FTF-A'!C62</f>
        <v>35</v>
      </c>
      <c r="BS60" s="42">
        <f>'[1]FTF-A'!D62</f>
        <v>47</v>
      </c>
      <c r="BT60" s="8">
        <v>7</v>
      </c>
      <c r="BU60" s="2">
        <v>19</v>
      </c>
      <c r="BV60" s="9">
        <v>25</v>
      </c>
      <c r="BW60" s="8">
        <v>2</v>
      </c>
      <c r="BX60" s="37">
        <f>[1]CA!C62</f>
        <v>5</v>
      </c>
      <c r="BY60" s="42">
        <f>[1]CA!D62</f>
        <v>7</v>
      </c>
      <c r="BZ60" s="4"/>
    </row>
    <row r="61" spans="1:78" x14ac:dyDescent="0.2">
      <c r="A61" s="143"/>
      <c r="B61" s="15" t="s">
        <v>60</v>
      </c>
      <c r="C61" s="6">
        <v>155</v>
      </c>
      <c r="D61" s="10">
        <v>471</v>
      </c>
      <c r="E61" s="7">
        <v>632</v>
      </c>
      <c r="F61" s="8">
        <v>106</v>
      </c>
      <c r="G61" s="2">
        <v>326</v>
      </c>
      <c r="H61" s="9">
        <v>441</v>
      </c>
      <c r="I61" s="8">
        <v>41</v>
      </c>
      <c r="J61" s="2">
        <v>138</v>
      </c>
      <c r="K61" s="9">
        <v>195</v>
      </c>
      <c r="L61" s="8">
        <v>4</v>
      </c>
      <c r="M61" s="2">
        <v>12</v>
      </c>
      <c r="N61" s="9">
        <v>15</v>
      </c>
      <c r="O61" s="8">
        <v>23</v>
      </c>
      <c r="P61" s="2">
        <v>72</v>
      </c>
      <c r="Q61" s="9">
        <v>99</v>
      </c>
      <c r="R61" s="8">
        <v>250</v>
      </c>
      <c r="S61" s="2">
        <v>816</v>
      </c>
      <c r="T61" s="9">
        <v>1132</v>
      </c>
      <c r="U61" s="12">
        <v>93</v>
      </c>
      <c r="V61" s="2">
        <v>307</v>
      </c>
      <c r="W61" s="44">
        <v>427</v>
      </c>
      <c r="X61" s="8">
        <v>29</v>
      </c>
      <c r="Y61" s="2">
        <v>99</v>
      </c>
      <c r="Z61" s="9">
        <v>140</v>
      </c>
      <c r="AA61" s="8">
        <v>114</v>
      </c>
      <c r="AB61" s="2">
        <v>375</v>
      </c>
      <c r="AC61" s="9">
        <v>523</v>
      </c>
      <c r="AD61" s="8">
        <v>41</v>
      </c>
      <c r="AE61" s="2">
        <v>140</v>
      </c>
      <c r="AF61" s="9">
        <v>197</v>
      </c>
      <c r="AG61" s="8">
        <v>103</v>
      </c>
      <c r="AH61" s="2">
        <v>238</v>
      </c>
      <c r="AI61" s="9">
        <v>269</v>
      </c>
      <c r="AJ61" s="8">
        <v>3</v>
      </c>
      <c r="AK61" s="2">
        <v>21</v>
      </c>
      <c r="AL61" s="9">
        <v>36</v>
      </c>
      <c r="AM61" s="8">
        <v>17</v>
      </c>
      <c r="AN61" s="2">
        <v>56</v>
      </c>
      <c r="AO61" s="9">
        <v>78</v>
      </c>
      <c r="AP61" s="25">
        <v>17</v>
      </c>
      <c r="AQ61" s="10">
        <v>56</v>
      </c>
      <c r="AR61" s="44">
        <f>50+29</f>
        <v>79</v>
      </c>
      <c r="AS61" s="8">
        <v>11</v>
      </c>
      <c r="AT61" s="2">
        <v>32</v>
      </c>
      <c r="AU61" s="9">
        <v>43</v>
      </c>
      <c r="AV61" s="8">
        <v>21</v>
      </c>
      <c r="AW61" s="2">
        <v>70</v>
      </c>
      <c r="AX61" s="9">
        <v>99</v>
      </c>
      <c r="AY61" s="8">
        <v>25</v>
      </c>
      <c r="AZ61" s="2">
        <v>78</v>
      </c>
      <c r="BA61" s="9">
        <v>107</v>
      </c>
      <c r="BB61" s="8">
        <v>27</v>
      </c>
      <c r="BC61" s="2">
        <v>108</v>
      </c>
      <c r="BD61" s="9">
        <v>162</v>
      </c>
      <c r="BE61" s="8">
        <v>44</v>
      </c>
      <c r="BF61" s="2">
        <v>130</v>
      </c>
      <c r="BG61" s="9">
        <v>173</v>
      </c>
      <c r="BH61" s="8">
        <v>8</v>
      </c>
      <c r="BI61" s="2">
        <v>27</v>
      </c>
      <c r="BJ61" s="9">
        <v>38</v>
      </c>
      <c r="BK61" s="8">
        <v>27</v>
      </c>
      <c r="BL61" s="2">
        <v>93</v>
      </c>
      <c r="BM61" s="7">
        <v>133</v>
      </c>
      <c r="BN61" s="8">
        <v>10</v>
      </c>
      <c r="BO61" s="10">
        <v>31</v>
      </c>
      <c r="BP61" s="26">
        <f>[1]Magistrenes!D63</f>
        <v>41</v>
      </c>
      <c r="BQ61" s="8">
        <v>34</v>
      </c>
      <c r="BR61" s="11">
        <f>'[1]FTF-A'!C63</f>
        <v>119</v>
      </c>
      <c r="BS61" s="42">
        <f>'[1]FTF-A'!D63</f>
        <v>170</v>
      </c>
      <c r="BT61" s="8">
        <v>14</v>
      </c>
      <c r="BU61" s="2">
        <v>43</v>
      </c>
      <c r="BV61" s="9">
        <v>58</v>
      </c>
      <c r="BW61" s="8">
        <v>10</v>
      </c>
      <c r="BX61" s="37">
        <f>[1]CA!C63</f>
        <v>35</v>
      </c>
      <c r="BY61" s="42">
        <f>[1]CA!D63</f>
        <v>49</v>
      </c>
      <c r="BZ61" s="4"/>
    </row>
    <row r="62" spans="1:78" x14ac:dyDescent="0.2">
      <c r="A62" s="143"/>
      <c r="B62" s="15" t="s">
        <v>61</v>
      </c>
      <c r="C62" s="6">
        <v>56</v>
      </c>
      <c r="D62" s="10">
        <v>198</v>
      </c>
      <c r="E62" s="7">
        <v>283</v>
      </c>
      <c r="F62" s="8">
        <v>24</v>
      </c>
      <c r="G62" s="2">
        <v>91</v>
      </c>
      <c r="H62" s="9">
        <v>133</v>
      </c>
      <c r="I62" s="8">
        <v>27</v>
      </c>
      <c r="J62" s="2">
        <v>82</v>
      </c>
      <c r="K62" s="9">
        <v>110</v>
      </c>
      <c r="L62" s="8">
        <v>1</v>
      </c>
      <c r="M62" s="2">
        <v>3</v>
      </c>
      <c r="N62" s="9">
        <v>3</v>
      </c>
      <c r="O62" s="8">
        <v>5</v>
      </c>
      <c r="P62" s="2">
        <v>15</v>
      </c>
      <c r="Q62" s="9">
        <v>19</v>
      </c>
      <c r="R62" s="8">
        <v>123</v>
      </c>
      <c r="S62" s="2">
        <v>407</v>
      </c>
      <c r="T62" s="9">
        <v>567</v>
      </c>
      <c r="U62" s="12">
        <v>37</v>
      </c>
      <c r="V62" s="2">
        <v>117</v>
      </c>
      <c r="W62" s="44">
        <v>160</v>
      </c>
      <c r="X62" s="8">
        <v>13</v>
      </c>
      <c r="Y62" s="2">
        <v>35</v>
      </c>
      <c r="Z62" s="9">
        <v>43</v>
      </c>
      <c r="AA62" s="8">
        <v>30</v>
      </c>
      <c r="AB62" s="2">
        <v>106</v>
      </c>
      <c r="AC62" s="9">
        <v>152</v>
      </c>
      <c r="AD62" s="8">
        <v>15</v>
      </c>
      <c r="AE62" s="2">
        <v>54</v>
      </c>
      <c r="AF62" s="9">
        <v>78</v>
      </c>
      <c r="AG62" s="8">
        <v>13</v>
      </c>
      <c r="AH62" s="2">
        <v>33</v>
      </c>
      <c r="AI62" s="9">
        <v>40</v>
      </c>
      <c r="AJ62" s="8">
        <v>1</v>
      </c>
      <c r="AK62" s="2">
        <v>6</v>
      </c>
      <c r="AL62" s="9">
        <v>10</v>
      </c>
      <c r="AM62" s="8">
        <v>3</v>
      </c>
      <c r="AN62" s="2">
        <v>12</v>
      </c>
      <c r="AO62" s="9">
        <v>18</v>
      </c>
      <c r="AP62" s="25">
        <v>10</v>
      </c>
      <c r="AQ62" s="10">
        <v>28</v>
      </c>
      <c r="AR62" s="44">
        <f>18+19</f>
        <v>37</v>
      </c>
      <c r="AS62" s="8">
        <v>3</v>
      </c>
      <c r="AT62" s="2">
        <v>10</v>
      </c>
      <c r="AU62" s="9">
        <v>14</v>
      </c>
      <c r="AV62" s="8">
        <v>10</v>
      </c>
      <c r="AW62" s="2">
        <v>38</v>
      </c>
      <c r="AX62" s="9">
        <v>56</v>
      </c>
      <c r="AY62" s="8">
        <v>7</v>
      </c>
      <c r="AZ62" s="2">
        <v>20</v>
      </c>
      <c r="BA62" s="9">
        <v>26</v>
      </c>
      <c r="BB62" s="8">
        <v>7</v>
      </c>
      <c r="BC62" s="2">
        <v>22</v>
      </c>
      <c r="BD62" s="9">
        <v>31</v>
      </c>
      <c r="BE62" s="8">
        <v>14</v>
      </c>
      <c r="BF62" s="2">
        <v>46</v>
      </c>
      <c r="BG62" s="9">
        <v>64</v>
      </c>
      <c r="BH62" s="8">
        <v>5</v>
      </c>
      <c r="BI62" s="2">
        <v>12</v>
      </c>
      <c r="BJ62" s="9">
        <v>15</v>
      </c>
      <c r="BK62" s="8">
        <v>6</v>
      </c>
      <c r="BL62" s="2">
        <v>20</v>
      </c>
      <c r="BM62" s="7">
        <v>28</v>
      </c>
      <c r="BN62" s="8">
        <v>3</v>
      </c>
      <c r="BO62" s="10">
        <v>6</v>
      </c>
      <c r="BP62" s="26">
        <f>[1]Magistrenes!D64</f>
        <v>7</v>
      </c>
      <c r="BQ62" s="8">
        <v>11</v>
      </c>
      <c r="BR62" s="11">
        <f>'[1]FTF-A'!C64</f>
        <v>37</v>
      </c>
      <c r="BS62" s="42">
        <f>'[1]FTF-A'!D64</f>
        <v>52</v>
      </c>
      <c r="BT62" s="8">
        <v>3</v>
      </c>
      <c r="BU62" s="2">
        <v>10</v>
      </c>
      <c r="BV62" s="9">
        <v>14</v>
      </c>
      <c r="BW62" s="8">
        <v>1</v>
      </c>
      <c r="BX62" s="37">
        <f>[1]CA!C64</f>
        <v>5</v>
      </c>
      <c r="BY62" s="42">
        <f>[1]CA!D64</f>
        <v>8</v>
      </c>
      <c r="BZ62" s="4"/>
    </row>
    <row r="63" spans="1:78" x14ac:dyDescent="0.2">
      <c r="A63" s="143"/>
      <c r="B63" s="15" t="s">
        <v>62</v>
      </c>
      <c r="C63" s="6">
        <v>64</v>
      </c>
      <c r="D63" s="10">
        <v>213</v>
      </c>
      <c r="E63" s="7">
        <v>297</v>
      </c>
      <c r="F63" s="8">
        <v>34</v>
      </c>
      <c r="G63" s="2">
        <v>108</v>
      </c>
      <c r="H63" s="9">
        <v>147</v>
      </c>
      <c r="I63" s="8">
        <v>16</v>
      </c>
      <c r="J63" s="2">
        <v>64</v>
      </c>
      <c r="K63" s="9">
        <v>95</v>
      </c>
      <c r="L63" s="8">
        <v>1</v>
      </c>
      <c r="M63" s="2">
        <v>2</v>
      </c>
      <c r="N63" s="9">
        <v>2</v>
      </c>
      <c r="O63" s="8">
        <v>7</v>
      </c>
      <c r="P63" s="2">
        <v>20</v>
      </c>
      <c r="Q63" s="9">
        <v>26</v>
      </c>
      <c r="R63" s="8">
        <v>102</v>
      </c>
      <c r="S63" s="2">
        <v>334</v>
      </c>
      <c r="T63" s="9">
        <v>464</v>
      </c>
      <c r="U63" s="12">
        <v>28</v>
      </c>
      <c r="V63" s="2">
        <v>96</v>
      </c>
      <c r="W63" s="44">
        <v>136</v>
      </c>
      <c r="X63" s="8">
        <v>12</v>
      </c>
      <c r="Y63" s="2">
        <v>31</v>
      </c>
      <c r="Z63" s="9">
        <v>38</v>
      </c>
      <c r="AA63" s="8">
        <v>29</v>
      </c>
      <c r="AB63" s="2">
        <v>101</v>
      </c>
      <c r="AC63" s="9">
        <v>144</v>
      </c>
      <c r="AD63" s="8">
        <v>14</v>
      </c>
      <c r="AE63" s="2">
        <v>47</v>
      </c>
      <c r="AF63" s="9">
        <v>66</v>
      </c>
      <c r="AG63" s="8">
        <v>14</v>
      </c>
      <c r="AH63" s="2">
        <v>35</v>
      </c>
      <c r="AI63" s="9">
        <v>42</v>
      </c>
      <c r="AJ63" s="8">
        <v>1</v>
      </c>
      <c r="AK63" s="2">
        <v>4</v>
      </c>
      <c r="AL63" s="9">
        <v>7</v>
      </c>
      <c r="AM63" s="8">
        <v>1</v>
      </c>
      <c r="AN63" s="2">
        <v>8</v>
      </c>
      <c r="AO63" s="9">
        <v>14</v>
      </c>
      <c r="AP63" s="25">
        <v>8</v>
      </c>
      <c r="AQ63" s="10">
        <v>26</v>
      </c>
      <c r="AR63" s="44">
        <f>12+24</f>
        <v>36</v>
      </c>
      <c r="AS63" s="8">
        <v>4</v>
      </c>
      <c r="AT63" s="2">
        <v>13</v>
      </c>
      <c r="AU63" s="9">
        <v>17</v>
      </c>
      <c r="AV63" s="8">
        <v>13</v>
      </c>
      <c r="AW63" s="2">
        <v>42</v>
      </c>
      <c r="AX63" s="9">
        <v>58</v>
      </c>
      <c r="AY63" s="8">
        <v>4</v>
      </c>
      <c r="AZ63" s="2">
        <v>11</v>
      </c>
      <c r="BA63" s="9">
        <v>15</v>
      </c>
      <c r="BB63" s="8">
        <v>6</v>
      </c>
      <c r="BC63" s="2">
        <v>21</v>
      </c>
      <c r="BD63" s="9">
        <v>29</v>
      </c>
      <c r="BE63" s="8">
        <v>7</v>
      </c>
      <c r="BF63" s="2">
        <v>21</v>
      </c>
      <c r="BG63" s="9">
        <v>28</v>
      </c>
      <c r="BH63" s="8">
        <v>6</v>
      </c>
      <c r="BI63" s="2">
        <v>19</v>
      </c>
      <c r="BJ63" s="9">
        <v>25</v>
      </c>
      <c r="BK63" s="8">
        <v>4</v>
      </c>
      <c r="BL63" s="2">
        <v>18</v>
      </c>
      <c r="BM63" s="7">
        <v>28</v>
      </c>
      <c r="BN63" s="8">
        <v>3</v>
      </c>
      <c r="BO63" s="10">
        <v>8</v>
      </c>
      <c r="BP63" s="26">
        <f>[1]Magistrenes!D65</f>
        <v>10</v>
      </c>
      <c r="BQ63" s="8">
        <v>13</v>
      </c>
      <c r="BR63" s="11">
        <f>'[1]FTF-A'!C65</f>
        <v>45</v>
      </c>
      <c r="BS63" s="42">
        <f>'[1]FTF-A'!D65</f>
        <v>64</v>
      </c>
      <c r="BT63" s="8">
        <v>5</v>
      </c>
      <c r="BU63" s="2">
        <v>14</v>
      </c>
      <c r="BV63" s="9">
        <v>19</v>
      </c>
      <c r="BW63" s="8">
        <v>2</v>
      </c>
      <c r="BX63" s="37">
        <f>[1]CA!C65</f>
        <v>9</v>
      </c>
      <c r="BY63" s="42">
        <f>[1]CA!D65</f>
        <v>14</v>
      </c>
      <c r="BZ63" s="4"/>
    </row>
    <row r="64" spans="1:78" x14ac:dyDescent="0.2">
      <c r="A64" s="143"/>
      <c r="B64" s="15" t="s">
        <v>63</v>
      </c>
      <c r="C64" s="6">
        <v>128</v>
      </c>
      <c r="D64" s="10">
        <v>370</v>
      </c>
      <c r="E64" s="7">
        <v>483</v>
      </c>
      <c r="F64" s="8">
        <v>70</v>
      </c>
      <c r="G64" s="2">
        <v>201</v>
      </c>
      <c r="H64" s="9">
        <v>262</v>
      </c>
      <c r="I64" s="8">
        <v>31</v>
      </c>
      <c r="J64" s="2">
        <v>97</v>
      </c>
      <c r="K64" s="9">
        <v>133</v>
      </c>
      <c r="L64" s="8">
        <v>1</v>
      </c>
      <c r="M64" s="2">
        <v>4</v>
      </c>
      <c r="N64" s="9">
        <v>6</v>
      </c>
      <c r="O64" s="8">
        <v>13</v>
      </c>
      <c r="P64" s="2">
        <v>40</v>
      </c>
      <c r="Q64" s="9">
        <v>55</v>
      </c>
      <c r="R64" s="8">
        <v>138</v>
      </c>
      <c r="S64" s="2">
        <v>421</v>
      </c>
      <c r="T64" s="9">
        <v>567</v>
      </c>
      <c r="U64" s="12">
        <v>59</v>
      </c>
      <c r="V64" s="2">
        <v>183</v>
      </c>
      <c r="W64" s="44">
        <v>248</v>
      </c>
      <c r="X64" s="8">
        <v>14</v>
      </c>
      <c r="Y64" s="2">
        <v>38</v>
      </c>
      <c r="Z64" s="9">
        <v>49</v>
      </c>
      <c r="AA64" s="8">
        <v>18</v>
      </c>
      <c r="AB64" s="2">
        <v>67</v>
      </c>
      <c r="AC64" s="9">
        <v>99</v>
      </c>
      <c r="AD64" s="8">
        <v>22</v>
      </c>
      <c r="AE64" s="2">
        <v>71</v>
      </c>
      <c r="AF64" s="9">
        <v>98</v>
      </c>
      <c r="AG64" s="8">
        <v>6</v>
      </c>
      <c r="AH64" s="2">
        <v>26</v>
      </c>
      <c r="AI64" s="9">
        <v>40</v>
      </c>
      <c r="AJ64" s="8">
        <v>4</v>
      </c>
      <c r="AK64" s="2">
        <v>14</v>
      </c>
      <c r="AL64" s="9">
        <v>21</v>
      </c>
      <c r="AM64" s="8">
        <v>7</v>
      </c>
      <c r="AN64" s="2">
        <v>26</v>
      </c>
      <c r="AO64" s="9">
        <v>38</v>
      </c>
      <c r="AP64" s="25">
        <v>15</v>
      </c>
      <c r="AQ64" s="10">
        <v>45</v>
      </c>
      <c r="AR64" s="44">
        <f>23+35</f>
        <v>58</v>
      </c>
      <c r="AS64" s="8">
        <v>6</v>
      </c>
      <c r="AT64" s="2">
        <v>13</v>
      </c>
      <c r="AU64" s="9">
        <v>15</v>
      </c>
      <c r="AV64" s="8">
        <v>13</v>
      </c>
      <c r="AW64" s="2">
        <v>43</v>
      </c>
      <c r="AX64" s="9">
        <v>61</v>
      </c>
      <c r="AY64" s="8">
        <v>4</v>
      </c>
      <c r="AZ64" s="2">
        <v>12</v>
      </c>
      <c r="BA64" s="9">
        <v>16</v>
      </c>
      <c r="BB64" s="8">
        <v>6</v>
      </c>
      <c r="BC64" s="2">
        <v>21</v>
      </c>
      <c r="BD64" s="9">
        <v>30</v>
      </c>
      <c r="BE64" s="8">
        <v>17</v>
      </c>
      <c r="BF64" s="2">
        <v>54</v>
      </c>
      <c r="BG64" s="9">
        <v>74</v>
      </c>
      <c r="BH64" s="8">
        <v>8</v>
      </c>
      <c r="BI64" s="2">
        <v>24</v>
      </c>
      <c r="BJ64" s="9">
        <v>32</v>
      </c>
      <c r="BK64" s="8">
        <v>12</v>
      </c>
      <c r="BL64" s="2">
        <v>36</v>
      </c>
      <c r="BM64" s="7">
        <v>48</v>
      </c>
      <c r="BN64" s="8">
        <v>4</v>
      </c>
      <c r="BO64" s="10">
        <v>11</v>
      </c>
      <c r="BP64" s="26">
        <f>[1]Magistrenes!D66</f>
        <v>14</v>
      </c>
      <c r="BQ64" s="8">
        <v>21</v>
      </c>
      <c r="BR64" s="11">
        <f>'[1]FTF-A'!C66</f>
        <v>67</v>
      </c>
      <c r="BS64" s="42">
        <f>'[1]FTF-A'!D66</f>
        <v>92</v>
      </c>
      <c r="BT64" s="8">
        <v>8</v>
      </c>
      <c r="BU64" s="2">
        <v>19</v>
      </c>
      <c r="BV64" s="9">
        <v>22</v>
      </c>
      <c r="BW64" s="8">
        <v>5</v>
      </c>
      <c r="BX64" s="37">
        <f>[1]CA!C66</f>
        <v>15</v>
      </c>
      <c r="BY64" s="42">
        <f>[1]CA!D66</f>
        <v>20</v>
      </c>
      <c r="BZ64" s="4"/>
    </row>
    <row r="65" spans="1:78" x14ac:dyDescent="0.2">
      <c r="A65" s="143"/>
      <c r="B65" s="15" t="s">
        <v>64</v>
      </c>
      <c r="C65" s="6">
        <v>59</v>
      </c>
      <c r="D65" s="10">
        <v>177</v>
      </c>
      <c r="E65" s="7">
        <v>236</v>
      </c>
      <c r="F65" s="8">
        <v>75</v>
      </c>
      <c r="G65" s="2">
        <v>215</v>
      </c>
      <c r="H65" s="9">
        <v>280</v>
      </c>
      <c r="I65" s="8">
        <v>24</v>
      </c>
      <c r="J65" s="2">
        <v>74</v>
      </c>
      <c r="K65" s="9">
        <v>100</v>
      </c>
      <c r="L65" s="8">
        <v>1</v>
      </c>
      <c r="M65" s="2">
        <v>6</v>
      </c>
      <c r="N65" s="9">
        <v>9</v>
      </c>
      <c r="O65" s="8">
        <v>7</v>
      </c>
      <c r="P65" s="2">
        <v>22</v>
      </c>
      <c r="Q65" s="9">
        <v>30</v>
      </c>
      <c r="R65" s="8">
        <v>159</v>
      </c>
      <c r="S65" s="2">
        <v>430</v>
      </c>
      <c r="T65" s="9">
        <v>543</v>
      </c>
      <c r="U65" s="12">
        <v>38</v>
      </c>
      <c r="V65" s="2">
        <v>125</v>
      </c>
      <c r="W65" s="44">
        <v>174</v>
      </c>
      <c r="X65" s="8">
        <v>10</v>
      </c>
      <c r="Y65" s="2">
        <v>34</v>
      </c>
      <c r="Z65" s="9">
        <v>48</v>
      </c>
      <c r="AA65" s="8">
        <v>32</v>
      </c>
      <c r="AB65" s="2">
        <v>92</v>
      </c>
      <c r="AC65" s="9">
        <v>121</v>
      </c>
      <c r="AD65" s="8">
        <v>21</v>
      </c>
      <c r="AE65" s="2">
        <v>72</v>
      </c>
      <c r="AF65" s="9">
        <v>102</v>
      </c>
      <c r="AG65" s="8">
        <v>9</v>
      </c>
      <c r="AH65" s="2">
        <v>25</v>
      </c>
      <c r="AI65" s="9">
        <v>32</v>
      </c>
      <c r="AJ65" s="8">
        <v>4</v>
      </c>
      <c r="AK65" s="2">
        <v>13</v>
      </c>
      <c r="AL65" s="9">
        <v>17</v>
      </c>
      <c r="AM65" s="8">
        <v>7</v>
      </c>
      <c r="AN65" s="2">
        <v>23</v>
      </c>
      <c r="AO65" s="9">
        <v>32</v>
      </c>
      <c r="AP65" s="25">
        <v>13</v>
      </c>
      <c r="AQ65" s="10">
        <v>38</v>
      </c>
      <c r="AR65" s="44">
        <f>38+11</f>
        <v>49</v>
      </c>
      <c r="AS65" s="8">
        <v>7</v>
      </c>
      <c r="AT65" s="2">
        <v>17</v>
      </c>
      <c r="AU65" s="9">
        <v>20</v>
      </c>
      <c r="AV65" s="8">
        <v>23</v>
      </c>
      <c r="AW65" s="2">
        <v>67</v>
      </c>
      <c r="AX65" s="9">
        <v>88</v>
      </c>
      <c r="AY65" s="8">
        <v>7</v>
      </c>
      <c r="AZ65" s="2">
        <v>22</v>
      </c>
      <c r="BA65" s="9">
        <v>30</v>
      </c>
      <c r="BB65" s="8">
        <v>7</v>
      </c>
      <c r="BC65" s="2">
        <v>23</v>
      </c>
      <c r="BD65" s="9">
        <v>32</v>
      </c>
      <c r="BE65" s="8">
        <v>9</v>
      </c>
      <c r="BF65" s="2">
        <v>35</v>
      </c>
      <c r="BG65" s="9">
        <v>51</v>
      </c>
      <c r="BH65" s="8">
        <v>5</v>
      </c>
      <c r="BI65" s="2">
        <v>13</v>
      </c>
      <c r="BJ65" s="9">
        <v>17</v>
      </c>
      <c r="BK65" s="8">
        <v>19</v>
      </c>
      <c r="BL65" s="2">
        <v>60</v>
      </c>
      <c r="BM65" s="7">
        <v>82</v>
      </c>
      <c r="BN65" s="8">
        <v>5</v>
      </c>
      <c r="BO65" s="10">
        <v>14</v>
      </c>
      <c r="BP65" s="26">
        <f>[1]Magistrenes!D67</f>
        <v>17</v>
      </c>
      <c r="BQ65" s="8">
        <v>13</v>
      </c>
      <c r="BR65" s="11">
        <f>'[1]FTF-A'!C67</f>
        <v>44</v>
      </c>
      <c r="BS65" s="42">
        <f>'[1]FTF-A'!D67</f>
        <v>61</v>
      </c>
      <c r="BT65" s="8">
        <v>5</v>
      </c>
      <c r="BU65" s="2">
        <v>13</v>
      </c>
      <c r="BV65" s="9">
        <v>17</v>
      </c>
      <c r="BW65" s="8">
        <v>7</v>
      </c>
      <c r="BX65" s="37">
        <f>[1]CA!C67</f>
        <v>23</v>
      </c>
      <c r="BY65" s="42">
        <f>[1]CA!D67</f>
        <v>33</v>
      </c>
      <c r="BZ65" s="4"/>
    </row>
    <row r="66" spans="1:78" x14ac:dyDescent="0.2">
      <c r="A66" s="143"/>
      <c r="B66" s="15" t="s">
        <v>65</v>
      </c>
      <c r="C66" s="6">
        <v>132</v>
      </c>
      <c r="D66" s="10">
        <v>426</v>
      </c>
      <c r="E66" s="7">
        <v>588</v>
      </c>
      <c r="F66" s="8">
        <v>109</v>
      </c>
      <c r="G66" s="2">
        <v>325</v>
      </c>
      <c r="H66" s="9">
        <v>432</v>
      </c>
      <c r="I66" s="8">
        <v>43</v>
      </c>
      <c r="J66" s="2">
        <v>138</v>
      </c>
      <c r="K66" s="9">
        <v>190</v>
      </c>
      <c r="L66" s="8">
        <v>10</v>
      </c>
      <c r="M66" s="2">
        <v>27</v>
      </c>
      <c r="N66" s="9">
        <v>34</v>
      </c>
      <c r="O66" s="8">
        <v>12</v>
      </c>
      <c r="P66" s="2">
        <v>37</v>
      </c>
      <c r="Q66" s="9">
        <v>50</v>
      </c>
      <c r="R66" s="8">
        <v>179</v>
      </c>
      <c r="S66" s="2">
        <v>531</v>
      </c>
      <c r="T66" s="9">
        <v>703</v>
      </c>
      <c r="U66" s="12">
        <v>43</v>
      </c>
      <c r="V66" s="2">
        <v>150</v>
      </c>
      <c r="W66" s="44">
        <v>215</v>
      </c>
      <c r="X66" s="8">
        <v>15</v>
      </c>
      <c r="Y66" s="2">
        <v>51</v>
      </c>
      <c r="Z66" s="9">
        <v>71</v>
      </c>
      <c r="AA66" s="8">
        <v>49</v>
      </c>
      <c r="AB66" s="2">
        <v>169</v>
      </c>
      <c r="AC66" s="9">
        <v>240</v>
      </c>
      <c r="AD66" s="8">
        <v>35</v>
      </c>
      <c r="AE66" s="2">
        <v>116</v>
      </c>
      <c r="AF66" s="9">
        <v>162</v>
      </c>
      <c r="AG66" s="8">
        <v>9</v>
      </c>
      <c r="AH66" s="2">
        <v>26</v>
      </c>
      <c r="AI66" s="9">
        <v>33</v>
      </c>
      <c r="AJ66" s="8">
        <v>8</v>
      </c>
      <c r="AK66" s="2">
        <v>20</v>
      </c>
      <c r="AL66" s="9">
        <v>24</v>
      </c>
      <c r="AM66" s="8">
        <v>8</v>
      </c>
      <c r="AN66" s="2">
        <v>26</v>
      </c>
      <c r="AO66" s="9">
        <v>36</v>
      </c>
      <c r="AP66" s="25">
        <v>29</v>
      </c>
      <c r="AQ66" s="10">
        <v>94</v>
      </c>
      <c r="AR66" s="44">
        <f>65+64</f>
        <v>129</v>
      </c>
      <c r="AS66" s="8">
        <v>7</v>
      </c>
      <c r="AT66" s="2">
        <v>25</v>
      </c>
      <c r="AU66" s="9">
        <v>36</v>
      </c>
      <c r="AV66" s="8">
        <v>34</v>
      </c>
      <c r="AW66" s="2">
        <v>122</v>
      </c>
      <c r="AX66" s="9">
        <v>176</v>
      </c>
      <c r="AY66" s="8">
        <v>21</v>
      </c>
      <c r="AZ66" s="2">
        <v>62</v>
      </c>
      <c r="BA66" s="9">
        <v>83</v>
      </c>
      <c r="BB66" s="8">
        <v>11</v>
      </c>
      <c r="BC66" s="2">
        <v>44</v>
      </c>
      <c r="BD66" s="9">
        <v>65</v>
      </c>
      <c r="BE66" s="8">
        <v>19</v>
      </c>
      <c r="BF66" s="2">
        <v>60</v>
      </c>
      <c r="BG66" s="9">
        <v>82</v>
      </c>
      <c r="BH66" s="8">
        <v>13</v>
      </c>
      <c r="BI66" s="2">
        <v>41</v>
      </c>
      <c r="BJ66" s="9">
        <v>57</v>
      </c>
      <c r="BK66" s="8">
        <v>21</v>
      </c>
      <c r="BL66" s="2">
        <v>81</v>
      </c>
      <c r="BM66" s="7">
        <v>120</v>
      </c>
      <c r="BN66" s="8">
        <v>11</v>
      </c>
      <c r="BO66" s="10">
        <v>30</v>
      </c>
      <c r="BP66" s="26">
        <f>[1]Magistrenes!D68</f>
        <v>38</v>
      </c>
      <c r="BQ66" s="8">
        <v>26</v>
      </c>
      <c r="BR66" s="11">
        <f>'[1]FTF-A'!C68</f>
        <v>86</v>
      </c>
      <c r="BS66" s="42">
        <f>'[1]FTF-A'!D68</f>
        <v>120</v>
      </c>
      <c r="BT66" s="8">
        <v>16</v>
      </c>
      <c r="BU66" s="2">
        <v>47</v>
      </c>
      <c r="BV66" s="9">
        <v>62</v>
      </c>
      <c r="BW66" s="8">
        <v>12</v>
      </c>
      <c r="BX66" s="37">
        <f>[1]CA!C68</f>
        <v>42</v>
      </c>
      <c r="BY66" s="42">
        <f>[1]CA!D68</f>
        <v>60</v>
      </c>
      <c r="BZ66" s="4"/>
    </row>
    <row r="67" spans="1:78" x14ac:dyDescent="0.2">
      <c r="A67" s="143"/>
      <c r="B67" s="17" t="s">
        <v>66</v>
      </c>
      <c r="C67" s="6">
        <v>149</v>
      </c>
      <c r="D67" s="10">
        <v>464</v>
      </c>
      <c r="E67" s="7">
        <v>631</v>
      </c>
      <c r="F67" s="8">
        <v>126</v>
      </c>
      <c r="G67" s="2">
        <v>365</v>
      </c>
      <c r="H67" s="9">
        <v>477</v>
      </c>
      <c r="I67" s="8">
        <v>78</v>
      </c>
      <c r="J67" s="2">
        <v>228</v>
      </c>
      <c r="K67" s="9">
        <v>300</v>
      </c>
      <c r="L67" s="8">
        <v>5</v>
      </c>
      <c r="M67" s="2">
        <v>14</v>
      </c>
      <c r="N67" s="9">
        <v>18</v>
      </c>
      <c r="O67" s="8">
        <v>14</v>
      </c>
      <c r="P67" s="2">
        <v>47</v>
      </c>
      <c r="Q67" s="9">
        <v>65</v>
      </c>
      <c r="R67" s="8">
        <v>237</v>
      </c>
      <c r="S67" s="2">
        <v>720</v>
      </c>
      <c r="T67" s="9">
        <v>965</v>
      </c>
      <c r="U67" s="12">
        <v>61</v>
      </c>
      <c r="V67" s="2">
        <v>199</v>
      </c>
      <c r="W67" s="44">
        <v>276</v>
      </c>
      <c r="X67" s="8">
        <v>23</v>
      </c>
      <c r="Y67" s="2">
        <v>77</v>
      </c>
      <c r="Z67" s="9">
        <v>109</v>
      </c>
      <c r="AA67" s="8">
        <v>42</v>
      </c>
      <c r="AB67" s="2">
        <v>149</v>
      </c>
      <c r="AC67" s="9">
        <v>214</v>
      </c>
      <c r="AD67" s="8">
        <v>24</v>
      </c>
      <c r="AE67" s="2">
        <v>84</v>
      </c>
      <c r="AF67" s="9">
        <v>119</v>
      </c>
      <c r="AG67" s="8">
        <v>25</v>
      </c>
      <c r="AH67" s="2">
        <v>68</v>
      </c>
      <c r="AI67" s="9">
        <v>87</v>
      </c>
      <c r="AJ67" s="8">
        <v>6</v>
      </c>
      <c r="AK67" s="2">
        <v>21</v>
      </c>
      <c r="AL67" s="9">
        <v>31</v>
      </c>
      <c r="AM67" s="8">
        <v>5</v>
      </c>
      <c r="AN67" s="2">
        <v>24</v>
      </c>
      <c r="AO67" s="9">
        <v>38</v>
      </c>
      <c r="AP67" s="25">
        <v>34</v>
      </c>
      <c r="AQ67" s="10">
        <v>110</v>
      </c>
      <c r="AR67" s="44">
        <f>80+71</f>
        <v>151</v>
      </c>
      <c r="AS67" s="8">
        <v>11</v>
      </c>
      <c r="AT67" s="2">
        <v>33</v>
      </c>
      <c r="AU67" s="9">
        <v>44</v>
      </c>
      <c r="AV67" s="8">
        <v>28</v>
      </c>
      <c r="AW67" s="2">
        <v>101</v>
      </c>
      <c r="AX67" s="9">
        <v>145</v>
      </c>
      <c r="AY67" s="8">
        <v>17</v>
      </c>
      <c r="AZ67" s="2">
        <v>52</v>
      </c>
      <c r="BA67" s="9">
        <v>70</v>
      </c>
      <c r="BB67" s="8">
        <v>10</v>
      </c>
      <c r="BC67" s="2">
        <v>45</v>
      </c>
      <c r="BD67" s="9">
        <v>70</v>
      </c>
      <c r="BE67" s="8">
        <v>26</v>
      </c>
      <c r="BF67" s="2">
        <v>87</v>
      </c>
      <c r="BG67" s="9">
        <v>121</v>
      </c>
      <c r="BH67" s="8">
        <v>16</v>
      </c>
      <c r="BI67" s="2">
        <v>56</v>
      </c>
      <c r="BJ67" s="9">
        <v>81</v>
      </c>
      <c r="BK67" s="8">
        <v>39</v>
      </c>
      <c r="BL67" s="2">
        <v>123</v>
      </c>
      <c r="BM67" s="7">
        <v>169</v>
      </c>
      <c r="BN67" s="8">
        <v>13</v>
      </c>
      <c r="BO67" s="10">
        <v>38</v>
      </c>
      <c r="BP67" s="26">
        <f>[1]Magistrenes!D69</f>
        <v>49</v>
      </c>
      <c r="BQ67" s="8">
        <v>39</v>
      </c>
      <c r="BR67" s="11">
        <f>'[1]FTF-A'!C69</f>
        <v>119</v>
      </c>
      <c r="BS67" s="42">
        <f>'[1]FTF-A'!D69</f>
        <v>160</v>
      </c>
      <c r="BT67" s="8">
        <v>12</v>
      </c>
      <c r="BU67" s="2">
        <v>32</v>
      </c>
      <c r="BV67" s="9">
        <v>40</v>
      </c>
      <c r="BW67" s="8">
        <v>16</v>
      </c>
      <c r="BX67" s="37">
        <f>[1]CA!C69</f>
        <v>48</v>
      </c>
      <c r="BY67" s="42">
        <f>[1]CA!D69</f>
        <v>64</v>
      </c>
      <c r="BZ67" s="4"/>
    </row>
    <row r="68" spans="1:78" x14ac:dyDescent="0.2">
      <c r="A68" s="139" t="s">
        <v>134</v>
      </c>
      <c r="B68" s="18" t="s">
        <v>67</v>
      </c>
      <c r="C68" s="6">
        <v>88</v>
      </c>
      <c r="D68" s="10">
        <v>287</v>
      </c>
      <c r="E68" s="7">
        <v>398</v>
      </c>
      <c r="F68" s="8">
        <v>105</v>
      </c>
      <c r="G68" s="2">
        <v>316</v>
      </c>
      <c r="H68" s="9">
        <v>422</v>
      </c>
      <c r="I68" s="8">
        <v>38</v>
      </c>
      <c r="J68" s="2">
        <v>124</v>
      </c>
      <c r="K68" s="9">
        <v>173</v>
      </c>
      <c r="L68" s="8">
        <v>5</v>
      </c>
      <c r="M68" s="2">
        <v>17</v>
      </c>
      <c r="N68" s="9">
        <v>23</v>
      </c>
      <c r="O68" s="8">
        <v>12</v>
      </c>
      <c r="P68" s="2">
        <v>43</v>
      </c>
      <c r="Q68" s="9">
        <v>62</v>
      </c>
      <c r="R68" s="8">
        <v>194</v>
      </c>
      <c r="S68" s="2">
        <v>607</v>
      </c>
      <c r="T68" s="9">
        <v>826</v>
      </c>
      <c r="U68" s="12">
        <v>53</v>
      </c>
      <c r="V68" s="2">
        <v>181</v>
      </c>
      <c r="W68" s="44">
        <v>256</v>
      </c>
      <c r="X68" s="8">
        <v>13</v>
      </c>
      <c r="Y68" s="2">
        <v>41</v>
      </c>
      <c r="Z68" s="9">
        <v>57</v>
      </c>
      <c r="AA68" s="8">
        <v>34</v>
      </c>
      <c r="AB68" s="2">
        <v>113</v>
      </c>
      <c r="AC68" s="9">
        <v>158</v>
      </c>
      <c r="AD68" s="8">
        <v>28</v>
      </c>
      <c r="AE68" s="2">
        <v>94</v>
      </c>
      <c r="AF68" s="9">
        <v>132</v>
      </c>
      <c r="AG68" s="8">
        <v>25</v>
      </c>
      <c r="AH68" s="2">
        <v>75</v>
      </c>
      <c r="AI68" s="9">
        <v>101</v>
      </c>
      <c r="AJ68" s="8">
        <v>5</v>
      </c>
      <c r="AK68" s="2">
        <v>18</v>
      </c>
      <c r="AL68" s="9">
        <v>27</v>
      </c>
      <c r="AM68" s="8">
        <v>8</v>
      </c>
      <c r="AN68" s="2">
        <v>31</v>
      </c>
      <c r="AO68" s="9">
        <v>45</v>
      </c>
      <c r="AP68" s="25">
        <v>19</v>
      </c>
      <c r="AQ68" s="10">
        <v>59</v>
      </c>
      <c r="AR68" s="44">
        <f>40+39</f>
        <v>79</v>
      </c>
      <c r="AS68" s="8">
        <v>8</v>
      </c>
      <c r="AT68" s="2">
        <v>23</v>
      </c>
      <c r="AU68" s="9">
        <v>30</v>
      </c>
      <c r="AV68" s="8">
        <v>22</v>
      </c>
      <c r="AW68" s="2">
        <v>74</v>
      </c>
      <c r="AX68" s="9">
        <v>103</v>
      </c>
      <c r="AY68" s="8">
        <v>18</v>
      </c>
      <c r="AZ68" s="2">
        <v>57</v>
      </c>
      <c r="BA68" s="9">
        <v>78</v>
      </c>
      <c r="BB68" s="8">
        <v>10</v>
      </c>
      <c r="BC68" s="2">
        <v>44</v>
      </c>
      <c r="BD68" s="9">
        <v>69</v>
      </c>
      <c r="BE68" s="8">
        <v>15</v>
      </c>
      <c r="BF68" s="2">
        <v>57</v>
      </c>
      <c r="BG68" s="9">
        <v>83</v>
      </c>
      <c r="BH68" s="8">
        <v>9</v>
      </c>
      <c r="BI68" s="2">
        <v>27</v>
      </c>
      <c r="BJ68" s="9">
        <v>36</v>
      </c>
      <c r="BK68" s="8">
        <v>41</v>
      </c>
      <c r="BL68" s="2">
        <v>141</v>
      </c>
      <c r="BM68" s="7">
        <v>200</v>
      </c>
      <c r="BN68" s="8">
        <v>12</v>
      </c>
      <c r="BO68" s="10">
        <v>34</v>
      </c>
      <c r="BP68" s="26">
        <f>[1]Magistrenes!D70</f>
        <v>44</v>
      </c>
      <c r="BQ68" s="8">
        <v>53</v>
      </c>
      <c r="BR68" s="11">
        <f>'[1]FTF-A'!C70</f>
        <v>167</v>
      </c>
      <c r="BS68" s="42">
        <f>'[1]FTF-A'!D70</f>
        <v>229</v>
      </c>
      <c r="BT68" s="8">
        <v>6</v>
      </c>
      <c r="BU68" s="2">
        <v>20</v>
      </c>
      <c r="BV68" s="9">
        <v>28</v>
      </c>
      <c r="BW68" s="8">
        <v>15</v>
      </c>
      <c r="BX68" s="37">
        <f>[1]CA!C70</f>
        <v>51</v>
      </c>
      <c r="BY68" s="42">
        <f>[1]CA!D70</f>
        <v>71</v>
      </c>
      <c r="BZ68" s="4"/>
    </row>
    <row r="69" spans="1:78" x14ac:dyDescent="0.2">
      <c r="A69" s="139"/>
      <c r="B69" s="19" t="s">
        <v>72</v>
      </c>
      <c r="C69" s="6">
        <v>51</v>
      </c>
      <c r="D69" s="10">
        <v>159</v>
      </c>
      <c r="E69" s="7">
        <v>216</v>
      </c>
      <c r="F69" s="8">
        <v>39</v>
      </c>
      <c r="G69" s="2">
        <v>124</v>
      </c>
      <c r="H69" s="9">
        <v>169</v>
      </c>
      <c r="I69" s="8">
        <v>24</v>
      </c>
      <c r="J69" s="2">
        <v>73</v>
      </c>
      <c r="K69" s="9">
        <v>98</v>
      </c>
      <c r="L69" s="8">
        <v>6</v>
      </c>
      <c r="M69" s="2">
        <v>15</v>
      </c>
      <c r="N69" s="9">
        <v>19</v>
      </c>
      <c r="O69" s="8">
        <v>3</v>
      </c>
      <c r="P69" s="2">
        <v>11</v>
      </c>
      <c r="Q69" s="9">
        <v>16</v>
      </c>
      <c r="R69" s="8">
        <v>85</v>
      </c>
      <c r="S69" s="2">
        <v>287</v>
      </c>
      <c r="T69" s="9">
        <v>403</v>
      </c>
      <c r="U69" s="12">
        <v>24</v>
      </c>
      <c r="V69" s="2">
        <v>83</v>
      </c>
      <c r="W69" s="44">
        <v>118</v>
      </c>
      <c r="X69" s="8">
        <v>9</v>
      </c>
      <c r="Y69" s="2">
        <v>32</v>
      </c>
      <c r="Z69" s="9">
        <v>46</v>
      </c>
      <c r="AA69" s="8">
        <v>15</v>
      </c>
      <c r="AB69" s="2">
        <v>51</v>
      </c>
      <c r="AC69" s="9">
        <v>71</v>
      </c>
      <c r="AD69" s="8">
        <v>11</v>
      </c>
      <c r="AE69" s="2">
        <v>40</v>
      </c>
      <c r="AF69" s="9">
        <v>58</v>
      </c>
      <c r="AG69" s="8">
        <v>4</v>
      </c>
      <c r="AH69" s="2">
        <v>12</v>
      </c>
      <c r="AI69" s="9">
        <v>17</v>
      </c>
      <c r="AJ69" s="8">
        <v>2</v>
      </c>
      <c r="AK69" s="2">
        <v>6</v>
      </c>
      <c r="AL69" s="9">
        <v>7</v>
      </c>
      <c r="AM69" s="8">
        <v>2</v>
      </c>
      <c r="AN69" s="2">
        <v>9</v>
      </c>
      <c r="AO69" s="9">
        <v>13</v>
      </c>
      <c r="AP69" s="25">
        <v>17</v>
      </c>
      <c r="AQ69" s="10">
        <v>45</v>
      </c>
      <c r="AR69" s="44">
        <f>27+30</f>
        <v>57</v>
      </c>
      <c r="AS69" s="8">
        <v>4</v>
      </c>
      <c r="AT69" s="2">
        <v>14</v>
      </c>
      <c r="AU69" s="9">
        <v>21</v>
      </c>
      <c r="AV69" s="8">
        <v>14</v>
      </c>
      <c r="AW69" s="2">
        <v>41</v>
      </c>
      <c r="AX69" s="9">
        <v>54</v>
      </c>
      <c r="AY69" s="8">
        <v>6</v>
      </c>
      <c r="AZ69" s="2">
        <v>22</v>
      </c>
      <c r="BA69" s="9">
        <v>32</v>
      </c>
      <c r="BB69" s="8">
        <v>5</v>
      </c>
      <c r="BC69" s="2">
        <v>14</v>
      </c>
      <c r="BD69" s="9">
        <v>18</v>
      </c>
      <c r="BE69" s="8">
        <v>13</v>
      </c>
      <c r="BF69" s="2">
        <v>37</v>
      </c>
      <c r="BG69" s="9">
        <v>48</v>
      </c>
      <c r="BH69" s="8">
        <v>6</v>
      </c>
      <c r="BI69" s="2">
        <v>14</v>
      </c>
      <c r="BJ69" s="9">
        <v>16</v>
      </c>
      <c r="BK69" s="8">
        <v>13</v>
      </c>
      <c r="BL69" s="2">
        <v>41</v>
      </c>
      <c r="BM69" s="7">
        <v>57</v>
      </c>
      <c r="BN69" s="8">
        <v>9</v>
      </c>
      <c r="BO69" s="10">
        <v>22</v>
      </c>
      <c r="BP69" s="26">
        <f>[1]Magistrenes!D75</f>
        <v>26</v>
      </c>
      <c r="BQ69" s="8">
        <v>23</v>
      </c>
      <c r="BR69" s="11">
        <f>'[1]FTF-A'!C75</f>
        <v>66</v>
      </c>
      <c r="BS69" s="42">
        <f>'[1]FTF-A'!D75</f>
        <v>87</v>
      </c>
      <c r="BT69" s="8">
        <v>5</v>
      </c>
      <c r="BU69" s="2">
        <v>12</v>
      </c>
      <c r="BV69" s="9">
        <v>14</v>
      </c>
      <c r="BW69" s="8">
        <v>5</v>
      </c>
      <c r="BX69" s="37">
        <f>[1]CA!C75</f>
        <v>14</v>
      </c>
      <c r="BY69" s="42">
        <f>[1]CA!D75</f>
        <v>17</v>
      </c>
      <c r="BZ69" s="4"/>
    </row>
    <row r="70" spans="1:78" x14ac:dyDescent="0.2">
      <c r="A70" s="139"/>
      <c r="B70" s="19" t="s">
        <v>73</v>
      </c>
      <c r="C70" s="6">
        <v>47</v>
      </c>
      <c r="D70" s="10">
        <v>151</v>
      </c>
      <c r="E70" s="7">
        <v>207</v>
      </c>
      <c r="F70" s="8">
        <v>58</v>
      </c>
      <c r="G70" s="2">
        <v>170</v>
      </c>
      <c r="H70" s="9">
        <v>223</v>
      </c>
      <c r="I70" s="8">
        <v>17</v>
      </c>
      <c r="J70" s="2">
        <v>55</v>
      </c>
      <c r="K70" s="9">
        <v>75</v>
      </c>
      <c r="L70" s="8">
        <v>1</v>
      </c>
      <c r="M70" s="2">
        <v>3</v>
      </c>
      <c r="N70" s="9">
        <v>4</v>
      </c>
      <c r="O70" s="8">
        <v>5</v>
      </c>
      <c r="P70" s="2">
        <v>16</v>
      </c>
      <c r="Q70" s="9">
        <v>23</v>
      </c>
      <c r="R70" s="8">
        <v>133</v>
      </c>
      <c r="S70" s="2">
        <v>393</v>
      </c>
      <c r="T70" s="9">
        <v>521</v>
      </c>
      <c r="U70" s="12">
        <v>45</v>
      </c>
      <c r="V70" s="2">
        <v>144</v>
      </c>
      <c r="W70" s="44">
        <v>199</v>
      </c>
      <c r="X70" s="8">
        <v>9</v>
      </c>
      <c r="Y70" s="2">
        <v>29</v>
      </c>
      <c r="Z70" s="9">
        <v>40</v>
      </c>
      <c r="AA70" s="8">
        <v>17</v>
      </c>
      <c r="AB70" s="2">
        <v>54</v>
      </c>
      <c r="AC70" s="9">
        <v>74</v>
      </c>
      <c r="AD70" s="8">
        <v>22</v>
      </c>
      <c r="AE70" s="2">
        <v>64</v>
      </c>
      <c r="AF70" s="9">
        <v>83</v>
      </c>
      <c r="AG70" s="8">
        <v>2</v>
      </c>
      <c r="AH70" s="2">
        <v>9</v>
      </c>
      <c r="AI70" s="9">
        <v>13</v>
      </c>
      <c r="AJ70" s="8">
        <v>3</v>
      </c>
      <c r="AK70" s="2">
        <v>11</v>
      </c>
      <c r="AL70" s="9">
        <v>15</v>
      </c>
      <c r="AM70" s="8">
        <v>8</v>
      </c>
      <c r="AN70" s="2">
        <v>27</v>
      </c>
      <c r="AO70" s="9">
        <v>37</v>
      </c>
      <c r="AP70" s="25">
        <v>8</v>
      </c>
      <c r="AQ70" s="10">
        <v>24</v>
      </c>
      <c r="AR70" s="44">
        <f>21+10</f>
        <v>31</v>
      </c>
      <c r="AS70" s="8">
        <v>3</v>
      </c>
      <c r="AT70" s="2">
        <v>10</v>
      </c>
      <c r="AU70" s="9">
        <v>13</v>
      </c>
      <c r="AV70" s="8">
        <v>8</v>
      </c>
      <c r="AW70" s="2">
        <v>21</v>
      </c>
      <c r="AX70" s="9">
        <v>27</v>
      </c>
      <c r="AY70" s="8">
        <v>7</v>
      </c>
      <c r="AZ70" s="2">
        <v>20</v>
      </c>
      <c r="BA70" s="9">
        <v>27</v>
      </c>
      <c r="BB70" s="8">
        <v>3</v>
      </c>
      <c r="BC70" s="2">
        <v>9</v>
      </c>
      <c r="BD70" s="9">
        <v>13</v>
      </c>
      <c r="BE70" s="8">
        <v>10</v>
      </c>
      <c r="BF70" s="2">
        <v>33</v>
      </c>
      <c r="BG70" s="9">
        <v>46</v>
      </c>
      <c r="BH70" s="8">
        <v>2</v>
      </c>
      <c r="BI70" s="2">
        <v>7</v>
      </c>
      <c r="BJ70" s="9">
        <v>10</v>
      </c>
      <c r="BK70" s="8">
        <v>4</v>
      </c>
      <c r="BL70" s="2">
        <v>14</v>
      </c>
      <c r="BM70" s="7">
        <v>19</v>
      </c>
      <c r="BN70" s="8">
        <v>5</v>
      </c>
      <c r="BO70" s="10">
        <v>11</v>
      </c>
      <c r="BP70" s="26">
        <f>[1]Magistrenes!D76</f>
        <v>13</v>
      </c>
      <c r="BQ70" s="8">
        <v>14</v>
      </c>
      <c r="BR70" s="11">
        <f>'[1]FTF-A'!C76</f>
        <v>44</v>
      </c>
      <c r="BS70" s="42">
        <f>'[1]FTF-A'!D76</f>
        <v>60</v>
      </c>
      <c r="BT70" s="8">
        <v>6</v>
      </c>
      <c r="BU70" s="2">
        <v>19</v>
      </c>
      <c r="BV70" s="9">
        <v>25</v>
      </c>
      <c r="BW70" s="8">
        <v>3</v>
      </c>
      <c r="BX70" s="37">
        <f>[1]CA!C76</f>
        <v>8</v>
      </c>
      <c r="BY70" s="42">
        <f>[1]CA!D76</f>
        <v>10</v>
      </c>
      <c r="BZ70" s="4"/>
    </row>
    <row r="71" spans="1:78" x14ac:dyDescent="0.2">
      <c r="A71" s="139"/>
      <c r="B71" s="19" t="s">
        <v>74</v>
      </c>
      <c r="C71" s="6">
        <v>59</v>
      </c>
      <c r="D71" s="10">
        <v>186</v>
      </c>
      <c r="E71" s="7">
        <v>253</v>
      </c>
      <c r="F71" s="8">
        <v>46</v>
      </c>
      <c r="G71" s="2">
        <v>127</v>
      </c>
      <c r="H71" s="9">
        <v>162</v>
      </c>
      <c r="I71" s="8">
        <v>20</v>
      </c>
      <c r="J71" s="2">
        <v>68</v>
      </c>
      <c r="K71" s="9">
        <v>95</v>
      </c>
      <c r="L71" s="8">
        <v>3</v>
      </c>
      <c r="M71" s="2">
        <v>10</v>
      </c>
      <c r="N71" s="9">
        <v>14</v>
      </c>
      <c r="O71" s="8">
        <v>4</v>
      </c>
      <c r="P71" s="2">
        <v>14</v>
      </c>
      <c r="Q71" s="9">
        <v>20</v>
      </c>
      <c r="R71" s="8">
        <v>104</v>
      </c>
      <c r="S71" s="2">
        <v>326</v>
      </c>
      <c r="T71" s="9">
        <v>444</v>
      </c>
      <c r="U71" s="12">
        <v>30</v>
      </c>
      <c r="V71" s="2">
        <v>95</v>
      </c>
      <c r="W71" s="44">
        <v>129</v>
      </c>
      <c r="X71" s="8">
        <v>7</v>
      </c>
      <c r="Y71" s="2">
        <v>24</v>
      </c>
      <c r="Z71" s="9">
        <v>33</v>
      </c>
      <c r="AA71" s="8">
        <v>27</v>
      </c>
      <c r="AB71" s="2">
        <v>81</v>
      </c>
      <c r="AC71" s="9">
        <v>109</v>
      </c>
      <c r="AD71" s="8">
        <v>15</v>
      </c>
      <c r="AE71" s="2">
        <v>54</v>
      </c>
      <c r="AF71" s="9">
        <v>77</v>
      </c>
      <c r="AG71" s="8">
        <v>3</v>
      </c>
      <c r="AH71" s="2">
        <v>10</v>
      </c>
      <c r="AI71" s="9">
        <v>15</v>
      </c>
      <c r="AJ71" s="8">
        <v>2</v>
      </c>
      <c r="AK71" s="2">
        <v>11</v>
      </c>
      <c r="AL71" s="9">
        <v>18</v>
      </c>
      <c r="AM71" s="8">
        <v>5</v>
      </c>
      <c r="AN71" s="2">
        <v>22</v>
      </c>
      <c r="AO71" s="9">
        <v>34</v>
      </c>
      <c r="AP71" s="25">
        <v>13</v>
      </c>
      <c r="AQ71" s="10">
        <v>38</v>
      </c>
      <c r="AR71" s="44">
        <f>31+18</f>
        <v>49</v>
      </c>
      <c r="AS71" s="8">
        <v>4</v>
      </c>
      <c r="AT71" s="2">
        <v>12</v>
      </c>
      <c r="AU71" s="9">
        <v>16</v>
      </c>
      <c r="AV71" s="8">
        <v>14</v>
      </c>
      <c r="AW71" s="2">
        <v>47</v>
      </c>
      <c r="AX71" s="9">
        <v>65</v>
      </c>
      <c r="AY71" s="8">
        <v>10</v>
      </c>
      <c r="AZ71" s="2">
        <v>27</v>
      </c>
      <c r="BA71" s="9">
        <v>34</v>
      </c>
      <c r="BB71" s="8">
        <v>4</v>
      </c>
      <c r="BC71" s="2">
        <v>18</v>
      </c>
      <c r="BD71" s="9">
        <v>28</v>
      </c>
      <c r="BE71" s="8">
        <v>5</v>
      </c>
      <c r="BF71" s="2">
        <v>19</v>
      </c>
      <c r="BG71" s="9">
        <v>27</v>
      </c>
      <c r="BH71" s="8">
        <v>9</v>
      </c>
      <c r="BI71" s="2">
        <v>27</v>
      </c>
      <c r="BJ71" s="9">
        <v>35</v>
      </c>
      <c r="BK71" s="8">
        <v>15</v>
      </c>
      <c r="BL71" s="2">
        <v>56</v>
      </c>
      <c r="BM71" s="7">
        <v>83</v>
      </c>
      <c r="BN71" s="8">
        <v>12</v>
      </c>
      <c r="BO71" s="10">
        <v>37</v>
      </c>
      <c r="BP71" s="26">
        <f>[1]Magistrenes!D77</f>
        <v>49</v>
      </c>
      <c r="BQ71" s="8">
        <v>18</v>
      </c>
      <c r="BR71" s="11">
        <f>'[1]FTF-A'!C77</f>
        <v>55</v>
      </c>
      <c r="BS71" s="42">
        <f>'[1]FTF-A'!D77</f>
        <v>73</v>
      </c>
      <c r="BT71" s="8">
        <v>5</v>
      </c>
      <c r="BU71" s="2">
        <v>14</v>
      </c>
      <c r="BV71" s="9">
        <v>17</v>
      </c>
      <c r="BW71" s="8">
        <v>9</v>
      </c>
      <c r="BX71" s="37">
        <f>[1]CA!C77</f>
        <v>24</v>
      </c>
      <c r="BY71" s="42">
        <f>[1]CA!D77</f>
        <v>31</v>
      </c>
      <c r="BZ71" s="4"/>
    </row>
    <row r="72" spans="1:78" x14ac:dyDescent="0.2">
      <c r="A72" s="139"/>
      <c r="B72" s="19" t="s">
        <v>75</v>
      </c>
      <c r="C72" s="6">
        <v>26</v>
      </c>
      <c r="D72" s="10">
        <v>76</v>
      </c>
      <c r="E72" s="7">
        <v>100</v>
      </c>
      <c r="F72" s="8">
        <v>24</v>
      </c>
      <c r="G72" s="2">
        <v>71</v>
      </c>
      <c r="H72" s="9">
        <v>93</v>
      </c>
      <c r="I72" s="8">
        <v>10</v>
      </c>
      <c r="J72" s="2">
        <v>28</v>
      </c>
      <c r="K72" s="9">
        <v>36</v>
      </c>
      <c r="L72" s="8">
        <v>1</v>
      </c>
      <c r="M72" s="2">
        <v>4</v>
      </c>
      <c r="N72" s="9">
        <v>6</v>
      </c>
      <c r="O72" s="8">
        <v>5</v>
      </c>
      <c r="P72" s="10">
        <v>12</v>
      </c>
      <c r="Q72" s="9">
        <v>14</v>
      </c>
      <c r="R72" s="8">
        <v>26</v>
      </c>
      <c r="S72" s="2">
        <v>92</v>
      </c>
      <c r="T72" s="9">
        <v>132</v>
      </c>
      <c r="U72" s="12">
        <v>10</v>
      </c>
      <c r="V72" s="2">
        <v>35</v>
      </c>
      <c r="W72" s="44">
        <v>50</v>
      </c>
      <c r="X72" s="8">
        <v>5</v>
      </c>
      <c r="Y72" s="2">
        <v>14</v>
      </c>
      <c r="Z72" s="9">
        <v>18</v>
      </c>
      <c r="AA72" s="8">
        <v>11</v>
      </c>
      <c r="AB72" s="2">
        <v>35</v>
      </c>
      <c r="AC72" s="9">
        <v>47</v>
      </c>
      <c r="AD72" s="8">
        <v>8</v>
      </c>
      <c r="AE72" s="2">
        <v>28</v>
      </c>
      <c r="AF72" s="9">
        <v>39</v>
      </c>
      <c r="AG72" s="8">
        <v>2</v>
      </c>
      <c r="AH72" s="2">
        <v>6</v>
      </c>
      <c r="AI72" s="9">
        <v>8</v>
      </c>
      <c r="AJ72" s="8">
        <v>2</v>
      </c>
      <c r="AK72" s="2">
        <v>4</v>
      </c>
      <c r="AL72" s="9">
        <v>5</v>
      </c>
      <c r="AM72" s="8">
        <v>1</v>
      </c>
      <c r="AN72" s="2">
        <v>7</v>
      </c>
      <c r="AO72" s="9">
        <v>12</v>
      </c>
      <c r="AP72" s="25">
        <v>6</v>
      </c>
      <c r="AQ72" s="10">
        <v>16</v>
      </c>
      <c r="AR72" s="44">
        <f>10+10</f>
        <v>20</v>
      </c>
      <c r="AS72" s="8">
        <v>2</v>
      </c>
      <c r="AT72" s="2">
        <v>6</v>
      </c>
      <c r="AU72" s="9">
        <v>8</v>
      </c>
      <c r="AV72" s="8">
        <v>7</v>
      </c>
      <c r="AW72" s="2">
        <v>21</v>
      </c>
      <c r="AX72" s="9">
        <v>29</v>
      </c>
      <c r="AY72" s="8">
        <v>1</v>
      </c>
      <c r="AZ72" s="2">
        <v>5</v>
      </c>
      <c r="BA72" s="9">
        <v>7</v>
      </c>
      <c r="BB72" s="8">
        <v>5</v>
      </c>
      <c r="BC72" s="2">
        <v>12</v>
      </c>
      <c r="BD72" s="9">
        <v>14</v>
      </c>
      <c r="BE72" s="8">
        <v>4</v>
      </c>
      <c r="BF72" s="2">
        <v>10</v>
      </c>
      <c r="BG72" s="9">
        <v>12</v>
      </c>
      <c r="BH72" s="8">
        <v>4</v>
      </c>
      <c r="BI72" s="2">
        <v>10</v>
      </c>
      <c r="BJ72" s="9">
        <v>12</v>
      </c>
      <c r="BK72" s="8">
        <v>8</v>
      </c>
      <c r="BL72" s="2">
        <v>28</v>
      </c>
      <c r="BM72" s="7">
        <v>39</v>
      </c>
      <c r="BN72" s="8">
        <v>7</v>
      </c>
      <c r="BO72" s="10">
        <v>21</v>
      </c>
      <c r="BP72" s="26">
        <f>[1]Magistrenes!D78</f>
        <v>27</v>
      </c>
      <c r="BQ72" s="8">
        <v>11</v>
      </c>
      <c r="BR72" s="11">
        <f>'[1]FTF-A'!C78</f>
        <v>37</v>
      </c>
      <c r="BS72" s="42">
        <f>'[1]FTF-A'!D78</f>
        <v>51</v>
      </c>
      <c r="BT72" s="8">
        <v>3</v>
      </c>
      <c r="BU72" s="2">
        <v>6</v>
      </c>
      <c r="BV72" s="9">
        <v>7</v>
      </c>
      <c r="BW72" s="8">
        <v>5</v>
      </c>
      <c r="BX72" s="37">
        <f>[1]CA!C78</f>
        <v>15</v>
      </c>
      <c r="BY72" s="42">
        <f>[1]CA!D78</f>
        <v>19</v>
      </c>
      <c r="BZ72" s="4"/>
    </row>
    <row r="73" spans="1:78" x14ac:dyDescent="0.2">
      <c r="A73" s="139"/>
      <c r="B73" s="19" t="s">
        <v>76</v>
      </c>
      <c r="C73" s="6">
        <v>161</v>
      </c>
      <c r="D73" s="10">
        <v>536</v>
      </c>
      <c r="E73" s="7">
        <v>750</v>
      </c>
      <c r="F73" s="8">
        <v>128</v>
      </c>
      <c r="G73" s="2">
        <v>391</v>
      </c>
      <c r="H73" s="9">
        <v>527</v>
      </c>
      <c r="I73" s="8">
        <v>37</v>
      </c>
      <c r="J73" s="2">
        <v>111</v>
      </c>
      <c r="K73" s="9">
        <v>147</v>
      </c>
      <c r="L73" s="8">
        <v>8</v>
      </c>
      <c r="M73" s="2">
        <v>22</v>
      </c>
      <c r="N73" s="9">
        <v>28</v>
      </c>
      <c r="O73" s="8">
        <v>12</v>
      </c>
      <c r="P73" s="10">
        <v>47</v>
      </c>
      <c r="Q73" s="9">
        <v>71</v>
      </c>
      <c r="R73" s="8">
        <v>264</v>
      </c>
      <c r="S73" s="2">
        <v>783</v>
      </c>
      <c r="T73" s="9">
        <v>1039</v>
      </c>
      <c r="U73" s="12">
        <v>99</v>
      </c>
      <c r="V73" s="2">
        <v>335</v>
      </c>
      <c r="W73" s="44">
        <v>473</v>
      </c>
      <c r="X73" s="8">
        <v>19</v>
      </c>
      <c r="Y73" s="2">
        <v>57</v>
      </c>
      <c r="Z73" s="9">
        <v>75</v>
      </c>
      <c r="AA73" s="8">
        <v>44</v>
      </c>
      <c r="AB73" s="2">
        <v>136</v>
      </c>
      <c r="AC73" s="9">
        <v>185</v>
      </c>
      <c r="AD73" s="8">
        <v>51</v>
      </c>
      <c r="AE73" s="2">
        <v>171</v>
      </c>
      <c r="AF73" s="9">
        <v>241</v>
      </c>
      <c r="AG73" s="8">
        <v>14</v>
      </c>
      <c r="AH73" s="2">
        <v>39</v>
      </c>
      <c r="AI73" s="9">
        <v>50</v>
      </c>
      <c r="AJ73" s="8">
        <v>11</v>
      </c>
      <c r="AK73" s="2">
        <v>37</v>
      </c>
      <c r="AL73" s="9">
        <v>53</v>
      </c>
      <c r="AM73" s="8">
        <v>12</v>
      </c>
      <c r="AN73" s="2">
        <v>48</v>
      </c>
      <c r="AO73" s="9">
        <v>72</v>
      </c>
      <c r="AP73" s="25">
        <v>24</v>
      </c>
      <c r="AQ73" s="10">
        <v>77</v>
      </c>
      <c r="AR73" s="44">
        <f>43+62</f>
        <v>105</v>
      </c>
      <c r="AS73" s="8">
        <v>5</v>
      </c>
      <c r="AT73" s="2">
        <v>19</v>
      </c>
      <c r="AU73" s="9">
        <v>28</v>
      </c>
      <c r="AV73" s="8">
        <v>21</v>
      </c>
      <c r="AW73" s="2">
        <v>76</v>
      </c>
      <c r="AX73" s="9">
        <v>111</v>
      </c>
      <c r="AY73" s="8">
        <v>21</v>
      </c>
      <c r="AZ73" s="2">
        <v>58</v>
      </c>
      <c r="BA73" s="9">
        <v>74</v>
      </c>
      <c r="BB73" s="8">
        <v>10</v>
      </c>
      <c r="BC73" s="2">
        <v>42</v>
      </c>
      <c r="BD73" s="9">
        <v>63</v>
      </c>
      <c r="BE73" s="8">
        <v>36</v>
      </c>
      <c r="BF73" s="2">
        <v>114</v>
      </c>
      <c r="BG73" s="9">
        <v>156</v>
      </c>
      <c r="BH73" s="8">
        <v>12</v>
      </c>
      <c r="BI73" s="2">
        <v>30</v>
      </c>
      <c r="BJ73" s="9">
        <v>36</v>
      </c>
      <c r="BK73" s="8">
        <v>24</v>
      </c>
      <c r="BL73" s="2">
        <v>82</v>
      </c>
      <c r="BM73" s="7">
        <v>117</v>
      </c>
      <c r="BN73" s="8">
        <v>14</v>
      </c>
      <c r="BO73" s="10">
        <v>42</v>
      </c>
      <c r="BP73" s="26">
        <f>[1]Magistrenes!D79</f>
        <v>56</v>
      </c>
      <c r="BQ73" s="8">
        <v>34</v>
      </c>
      <c r="BR73" s="11">
        <f>'[1]FTF-A'!C79</f>
        <v>111</v>
      </c>
      <c r="BS73" s="42">
        <f>'[1]FTF-A'!D79</f>
        <v>154</v>
      </c>
      <c r="BT73" s="8">
        <v>5</v>
      </c>
      <c r="BU73" s="2">
        <v>15</v>
      </c>
      <c r="BV73" s="9">
        <v>21</v>
      </c>
      <c r="BW73" s="8">
        <v>13</v>
      </c>
      <c r="BX73" s="37">
        <f>[1]CA!C79</f>
        <v>45</v>
      </c>
      <c r="BY73" s="42">
        <f>[1]CA!D79</f>
        <v>63</v>
      </c>
      <c r="BZ73" s="4"/>
    </row>
    <row r="74" spans="1:78" x14ac:dyDescent="0.2">
      <c r="A74" s="139"/>
      <c r="B74" s="19" t="s">
        <v>77</v>
      </c>
      <c r="C74" s="6">
        <v>141</v>
      </c>
      <c r="D74" s="10">
        <v>433</v>
      </c>
      <c r="E74" s="7">
        <v>585</v>
      </c>
      <c r="F74" s="8">
        <v>86</v>
      </c>
      <c r="G74" s="2">
        <v>262</v>
      </c>
      <c r="H74" s="9">
        <v>352</v>
      </c>
      <c r="I74" s="8">
        <v>45</v>
      </c>
      <c r="J74" s="2">
        <v>143</v>
      </c>
      <c r="K74" s="9">
        <v>197</v>
      </c>
      <c r="L74" s="8">
        <v>4</v>
      </c>
      <c r="M74" s="2">
        <v>12</v>
      </c>
      <c r="N74" s="9">
        <v>16</v>
      </c>
      <c r="O74" s="8">
        <v>10</v>
      </c>
      <c r="P74" s="10">
        <v>31</v>
      </c>
      <c r="Q74" s="9">
        <v>43</v>
      </c>
      <c r="R74" s="8">
        <v>189</v>
      </c>
      <c r="S74" s="2">
        <v>601</v>
      </c>
      <c r="T74" s="9">
        <v>824</v>
      </c>
      <c r="U74" s="12">
        <v>78</v>
      </c>
      <c r="V74" s="2">
        <v>220</v>
      </c>
      <c r="W74" s="44">
        <v>283</v>
      </c>
      <c r="X74" s="8">
        <v>35</v>
      </c>
      <c r="Y74" s="2">
        <v>107</v>
      </c>
      <c r="Z74" s="9">
        <v>144</v>
      </c>
      <c r="AA74" s="8">
        <v>33</v>
      </c>
      <c r="AB74" s="2">
        <v>111</v>
      </c>
      <c r="AC74" s="9">
        <v>156</v>
      </c>
      <c r="AD74" s="8">
        <v>37</v>
      </c>
      <c r="AE74" s="2">
        <v>118</v>
      </c>
      <c r="AF74" s="9">
        <v>161</v>
      </c>
      <c r="AG74" s="8">
        <v>3</v>
      </c>
      <c r="AH74" s="2">
        <v>15</v>
      </c>
      <c r="AI74" s="9">
        <v>23</v>
      </c>
      <c r="AJ74" s="8">
        <v>4</v>
      </c>
      <c r="AK74" s="2">
        <v>16</v>
      </c>
      <c r="AL74" s="9">
        <v>24</v>
      </c>
      <c r="AM74" s="8">
        <v>12</v>
      </c>
      <c r="AN74" s="2">
        <v>34</v>
      </c>
      <c r="AO74" s="9">
        <v>44</v>
      </c>
      <c r="AP74" s="25">
        <v>28</v>
      </c>
      <c r="AQ74" s="10">
        <v>90</v>
      </c>
      <c r="AR74" s="44">
        <f>40+84</f>
        <v>124</v>
      </c>
      <c r="AS74" s="8">
        <v>7</v>
      </c>
      <c r="AT74" s="2">
        <v>24</v>
      </c>
      <c r="AU74" s="9">
        <v>33</v>
      </c>
      <c r="AV74" s="8">
        <v>25</v>
      </c>
      <c r="AW74" s="2">
        <v>77</v>
      </c>
      <c r="AX74" s="9">
        <v>104</v>
      </c>
      <c r="AY74" s="8">
        <v>16</v>
      </c>
      <c r="AZ74" s="2">
        <v>48</v>
      </c>
      <c r="BA74" s="9">
        <v>65</v>
      </c>
      <c r="BB74" s="8">
        <v>16</v>
      </c>
      <c r="BC74" s="2">
        <v>56</v>
      </c>
      <c r="BD74" s="9">
        <v>80</v>
      </c>
      <c r="BE74" s="8">
        <v>27</v>
      </c>
      <c r="BF74" s="2">
        <v>79</v>
      </c>
      <c r="BG74" s="9">
        <v>104</v>
      </c>
      <c r="BH74" s="8">
        <v>6</v>
      </c>
      <c r="BI74" s="2">
        <v>19</v>
      </c>
      <c r="BJ74" s="9">
        <v>26</v>
      </c>
      <c r="BK74" s="8">
        <v>29</v>
      </c>
      <c r="BL74" s="2">
        <v>91</v>
      </c>
      <c r="BM74" s="7">
        <v>124</v>
      </c>
      <c r="BN74" s="8">
        <v>14</v>
      </c>
      <c r="BO74" s="10">
        <v>38</v>
      </c>
      <c r="BP74" s="26">
        <f>[1]Magistrenes!D80</f>
        <v>49</v>
      </c>
      <c r="BQ74" s="8">
        <v>43</v>
      </c>
      <c r="BR74" s="11">
        <f>'[1]FTF-A'!C80</f>
        <v>136</v>
      </c>
      <c r="BS74" s="42">
        <f>'[1]FTF-A'!D80</f>
        <v>186</v>
      </c>
      <c r="BT74" s="8">
        <v>7</v>
      </c>
      <c r="BU74" s="2">
        <v>17</v>
      </c>
      <c r="BV74" s="9">
        <v>20</v>
      </c>
      <c r="BW74" s="8">
        <v>11</v>
      </c>
      <c r="BX74" s="37">
        <f>[1]CA!C80</f>
        <v>31</v>
      </c>
      <c r="BY74" s="42">
        <f>[1]CA!D80</f>
        <v>40</v>
      </c>
      <c r="BZ74" s="4"/>
    </row>
    <row r="75" spans="1:78" x14ac:dyDescent="0.2">
      <c r="A75" s="139"/>
      <c r="B75" s="19" t="s">
        <v>78</v>
      </c>
      <c r="C75" s="6">
        <v>2</v>
      </c>
      <c r="D75" s="10">
        <v>8</v>
      </c>
      <c r="E75" s="7">
        <v>11</v>
      </c>
      <c r="F75" s="8">
        <v>0</v>
      </c>
      <c r="G75" s="2">
        <v>2</v>
      </c>
      <c r="H75" s="9">
        <v>3</v>
      </c>
      <c r="I75" s="8">
        <v>2</v>
      </c>
      <c r="J75" s="2">
        <v>6</v>
      </c>
      <c r="K75" s="9">
        <v>8</v>
      </c>
      <c r="L75" s="8">
        <v>1</v>
      </c>
      <c r="M75" s="2">
        <v>1</v>
      </c>
      <c r="N75" s="9">
        <v>1</v>
      </c>
      <c r="O75" s="8">
        <v>0</v>
      </c>
      <c r="P75" s="2">
        <v>0</v>
      </c>
      <c r="Q75" s="9">
        <v>0</v>
      </c>
      <c r="R75" s="8">
        <v>25</v>
      </c>
      <c r="S75" s="2">
        <v>72</v>
      </c>
      <c r="T75" s="9">
        <v>95</v>
      </c>
      <c r="U75" s="12">
        <v>2</v>
      </c>
      <c r="V75" s="2">
        <v>7</v>
      </c>
      <c r="W75" s="44">
        <v>10</v>
      </c>
      <c r="X75" s="8">
        <v>2</v>
      </c>
      <c r="Y75" s="2">
        <v>7</v>
      </c>
      <c r="Z75" s="9">
        <v>10</v>
      </c>
      <c r="AA75" s="8">
        <v>1</v>
      </c>
      <c r="AB75" s="2">
        <v>3</v>
      </c>
      <c r="AC75" s="9">
        <v>3</v>
      </c>
      <c r="AD75" s="8">
        <v>2</v>
      </c>
      <c r="AE75" s="2">
        <v>6</v>
      </c>
      <c r="AF75" s="9">
        <v>8</v>
      </c>
      <c r="AG75" s="8">
        <v>0</v>
      </c>
      <c r="AH75" s="2">
        <v>1</v>
      </c>
      <c r="AI75" s="9">
        <v>1</v>
      </c>
      <c r="AJ75" s="8">
        <v>1</v>
      </c>
      <c r="AK75" s="2">
        <v>2</v>
      </c>
      <c r="AL75" s="9">
        <v>2</v>
      </c>
      <c r="AM75" s="8">
        <v>0</v>
      </c>
      <c r="AN75" s="2">
        <v>0</v>
      </c>
      <c r="AO75" s="9">
        <v>0</v>
      </c>
      <c r="AP75" s="25">
        <v>1</v>
      </c>
      <c r="AQ75" s="10">
        <v>1</v>
      </c>
      <c r="AR75" s="44">
        <f>1+0</f>
        <v>1</v>
      </c>
      <c r="AS75" s="8">
        <v>0</v>
      </c>
      <c r="AT75" s="2">
        <v>0</v>
      </c>
      <c r="AU75" s="9">
        <v>0</v>
      </c>
      <c r="AV75" s="8">
        <v>1</v>
      </c>
      <c r="AW75" s="2">
        <v>2</v>
      </c>
      <c r="AX75" s="9">
        <v>2</v>
      </c>
      <c r="AY75" s="8">
        <v>0</v>
      </c>
      <c r="AZ75" s="2">
        <v>1</v>
      </c>
      <c r="BA75" s="9">
        <v>1</v>
      </c>
      <c r="BB75" s="8">
        <v>0</v>
      </c>
      <c r="BC75" s="2">
        <v>1</v>
      </c>
      <c r="BD75" s="9">
        <v>1</v>
      </c>
      <c r="BE75" s="8">
        <v>2</v>
      </c>
      <c r="BF75" s="2">
        <v>5</v>
      </c>
      <c r="BG75" s="9">
        <v>6</v>
      </c>
      <c r="BH75" s="8" t="s">
        <v>124</v>
      </c>
      <c r="BI75" s="2">
        <v>1</v>
      </c>
      <c r="BJ75" s="9">
        <v>2</v>
      </c>
      <c r="BK75" s="8">
        <v>2</v>
      </c>
      <c r="BL75" s="2">
        <v>5</v>
      </c>
      <c r="BM75" s="7">
        <v>7</v>
      </c>
      <c r="BN75" s="8">
        <v>3</v>
      </c>
      <c r="BO75" s="10">
        <v>8</v>
      </c>
      <c r="BP75" s="26">
        <f>[1]Magistrenes!D81</f>
        <v>10</v>
      </c>
      <c r="BQ75" s="8">
        <v>2</v>
      </c>
      <c r="BR75" s="11">
        <f>'[1]FTF-A'!C81</f>
        <v>5</v>
      </c>
      <c r="BS75" s="42">
        <f>'[1]FTF-A'!D81</f>
        <v>6</v>
      </c>
      <c r="BT75" s="8">
        <v>2</v>
      </c>
      <c r="BU75" s="2">
        <v>4</v>
      </c>
      <c r="BV75" s="9">
        <v>4</v>
      </c>
      <c r="BW75" s="8">
        <v>1</v>
      </c>
      <c r="BX75" s="37">
        <f>[1]CA!C81</f>
        <v>2</v>
      </c>
      <c r="BY75" s="42">
        <f>[1]CA!D81</f>
        <v>2</v>
      </c>
      <c r="BZ75" s="4"/>
    </row>
    <row r="76" spans="1:78" x14ac:dyDescent="0.2">
      <c r="A76" s="139"/>
      <c r="B76" s="19" t="s">
        <v>79</v>
      </c>
      <c r="C76" s="6">
        <v>53</v>
      </c>
      <c r="D76" s="10">
        <v>171</v>
      </c>
      <c r="E76" s="7">
        <v>236</v>
      </c>
      <c r="F76" s="8">
        <v>59</v>
      </c>
      <c r="G76" s="2">
        <v>180</v>
      </c>
      <c r="H76" s="9">
        <v>241</v>
      </c>
      <c r="I76" s="8">
        <v>20</v>
      </c>
      <c r="J76" s="2">
        <v>63</v>
      </c>
      <c r="K76" s="9">
        <v>86</v>
      </c>
      <c r="L76" s="8">
        <v>6</v>
      </c>
      <c r="M76" s="2">
        <v>16</v>
      </c>
      <c r="N76" s="9">
        <v>20</v>
      </c>
      <c r="O76" s="8">
        <v>8</v>
      </c>
      <c r="P76" s="2">
        <v>25</v>
      </c>
      <c r="Q76" s="9">
        <v>35</v>
      </c>
      <c r="R76" s="8">
        <v>73</v>
      </c>
      <c r="S76" s="2">
        <v>244</v>
      </c>
      <c r="T76" s="9">
        <v>342</v>
      </c>
      <c r="U76" s="12">
        <v>44</v>
      </c>
      <c r="V76" s="2">
        <v>131</v>
      </c>
      <c r="W76" s="44">
        <v>173</v>
      </c>
      <c r="X76" s="8">
        <v>9</v>
      </c>
      <c r="Y76" s="2">
        <v>31</v>
      </c>
      <c r="Z76" s="9">
        <v>43</v>
      </c>
      <c r="AA76" s="8">
        <v>19</v>
      </c>
      <c r="AB76" s="2">
        <v>66</v>
      </c>
      <c r="AC76" s="9">
        <v>94</v>
      </c>
      <c r="AD76" s="8">
        <v>17</v>
      </c>
      <c r="AE76" s="2">
        <v>57</v>
      </c>
      <c r="AF76" s="9">
        <v>80</v>
      </c>
      <c r="AG76" s="8">
        <v>2</v>
      </c>
      <c r="AH76" s="2">
        <v>9</v>
      </c>
      <c r="AI76" s="9">
        <v>14</v>
      </c>
      <c r="AJ76" s="8">
        <v>3</v>
      </c>
      <c r="AK76" s="2">
        <v>16</v>
      </c>
      <c r="AL76" s="9">
        <v>26</v>
      </c>
      <c r="AM76" s="8">
        <v>3</v>
      </c>
      <c r="AN76" s="2">
        <v>13</v>
      </c>
      <c r="AO76" s="9">
        <v>20</v>
      </c>
      <c r="AP76" s="25">
        <v>12</v>
      </c>
      <c r="AQ76" s="10">
        <v>43</v>
      </c>
      <c r="AR76" s="44">
        <f>34+28</f>
        <v>62</v>
      </c>
      <c r="AS76" s="8">
        <v>4</v>
      </c>
      <c r="AT76" s="2">
        <v>11</v>
      </c>
      <c r="AU76" s="9">
        <v>15</v>
      </c>
      <c r="AV76" s="8">
        <v>17</v>
      </c>
      <c r="AW76" s="2">
        <v>62</v>
      </c>
      <c r="AX76" s="9">
        <v>90</v>
      </c>
      <c r="AY76" s="8">
        <v>9</v>
      </c>
      <c r="AZ76" s="2">
        <v>26</v>
      </c>
      <c r="BA76" s="9">
        <v>35</v>
      </c>
      <c r="BB76" s="8">
        <v>5</v>
      </c>
      <c r="BC76" s="2">
        <v>22</v>
      </c>
      <c r="BD76" s="9">
        <v>33</v>
      </c>
      <c r="BE76" s="8">
        <v>16</v>
      </c>
      <c r="BF76" s="2">
        <v>44</v>
      </c>
      <c r="BG76" s="9">
        <v>57</v>
      </c>
      <c r="BH76" s="8">
        <v>8</v>
      </c>
      <c r="BI76" s="2">
        <v>23</v>
      </c>
      <c r="BJ76" s="9">
        <v>31</v>
      </c>
      <c r="BK76" s="8">
        <v>20</v>
      </c>
      <c r="BL76" s="2">
        <v>71</v>
      </c>
      <c r="BM76" s="7">
        <v>103</v>
      </c>
      <c r="BN76" s="8">
        <v>16</v>
      </c>
      <c r="BO76" s="10">
        <v>53</v>
      </c>
      <c r="BP76" s="26">
        <f>[1]Magistrenes!D82</f>
        <v>73</v>
      </c>
      <c r="BQ76" s="8">
        <v>22</v>
      </c>
      <c r="BR76" s="11">
        <f>'[1]FTF-A'!C82</f>
        <v>78</v>
      </c>
      <c r="BS76" s="42">
        <f>'[1]FTF-A'!D82</f>
        <v>112</v>
      </c>
      <c r="BT76" s="8">
        <v>7</v>
      </c>
      <c r="BU76" s="2">
        <v>20</v>
      </c>
      <c r="BV76" s="9">
        <v>26</v>
      </c>
      <c r="BW76" s="8">
        <v>18</v>
      </c>
      <c r="BX76" s="37">
        <f>[1]CA!C82</f>
        <v>50</v>
      </c>
      <c r="BY76" s="42">
        <f>[1]CA!D82</f>
        <v>65</v>
      </c>
      <c r="BZ76" s="4"/>
    </row>
    <row r="77" spans="1:78" x14ac:dyDescent="0.2">
      <c r="A77" s="139"/>
      <c r="B77" s="19" t="s">
        <v>80</v>
      </c>
      <c r="C77" s="6">
        <v>282</v>
      </c>
      <c r="D77" s="10">
        <v>894</v>
      </c>
      <c r="E77" s="7">
        <v>1224</v>
      </c>
      <c r="F77" s="8">
        <v>368</v>
      </c>
      <c r="G77" s="2">
        <v>1138</v>
      </c>
      <c r="H77" s="9">
        <v>1539</v>
      </c>
      <c r="I77" s="8">
        <v>105</v>
      </c>
      <c r="J77" s="2">
        <v>318</v>
      </c>
      <c r="K77" s="9">
        <v>426</v>
      </c>
      <c r="L77" s="8">
        <v>88</v>
      </c>
      <c r="M77" s="2">
        <v>260</v>
      </c>
      <c r="N77" s="9">
        <v>343</v>
      </c>
      <c r="O77" s="8">
        <v>44</v>
      </c>
      <c r="P77" s="2">
        <v>179</v>
      </c>
      <c r="Q77" s="9">
        <v>269</v>
      </c>
      <c r="R77" s="8">
        <v>412</v>
      </c>
      <c r="S77" s="2">
        <v>1238</v>
      </c>
      <c r="T77" s="9">
        <v>1652</v>
      </c>
      <c r="U77" s="12">
        <v>177</v>
      </c>
      <c r="V77" s="2">
        <v>555</v>
      </c>
      <c r="W77" s="44">
        <v>756</v>
      </c>
      <c r="X77" s="8">
        <v>102</v>
      </c>
      <c r="Y77" s="2">
        <v>404</v>
      </c>
      <c r="Z77" s="9">
        <v>603</v>
      </c>
      <c r="AA77" s="8">
        <v>118</v>
      </c>
      <c r="AB77" s="2">
        <v>348</v>
      </c>
      <c r="AC77" s="9">
        <v>461</v>
      </c>
      <c r="AD77" s="8">
        <v>83</v>
      </c>
      <c r="AE77" s="2">
        <v>271</v>
      </c>
      <c r="AF77" s="9">
        <v>375</v>
      </c>
      <c r="AG77" s="8">
        <v>20</v>
      </c>
      <c r="AH77" s="2">
        <v>61</v>
      </c>
      <c r="AI77" s="9">
        <v>81</v>
      </c>
      <c r="AJ77" s="8">
        <v>18</v>
      </c>
      <c r="AK77" s="2">
        <v>63</v>
      </c>
      <c r="AL77" s="9">
        <v>91</v>
      </c>
      <c r="AM77" s="8">
        <v>26</v>
      </c>
      <c r="AN77" s="2">
        <v>99</v>
      </c>
      <c r="AO77" s="9">
        <v>146</v>
      </c>
      <c r="AP77" s="25">
        <v>112</v>
      </c>
      <c r="AQ77" s="10">
        <v>359</v>
      </c>
      <c r="AR77" s="44">
        <f>339+154</f>
        <v>493</v>
      </c>
      <c r="AS77" s="8">
        <v>30</v>
      </c>
      <c r="AT77" s="2">
        <v>93</v>
      </c>
      <c r="AU77" s="9">
        <v>127</v>
      </c>
      <c r="AV77" s="8">
        <v>78</v>
      </c>
      <c r="AW77" s="2">
        <v>265</v>
      </c>
      <c r="AX77" s="9">
        <v>374</v>
      </c>
      <c r="AY77" s="8">
        <v>83</v>
      </c>
      <c r="AZ77" s="2">
        <v>265</v>
      </c>
      <c r="BA77" s="9">
        <v>365</v>
      </c>
      <c r="BB77" s="8">
        <v>95</v>
      </c>
      <c r="BC77" s="2">
        <v>410</v>
      </c>
      <c r="BD77" s="9">
        <v>629</v>
      </c>
      <c r="BE77" s="8">
        <v>92</v>
      </c>
      <c r="BF77" s="2">
        <v>327</v>
      </c>
      <c r="BG77" s="9">
        <v>470</v>
      </c>
      <c r="BH77" s="8">
        <v>47</v>
      </c>
      <c r="BI77" s="2">
        <v>133</v>
      </c>
      <c r="BJ77" s="9">
        <v>171</v>
      </c>
      <c r="BK77" s="8">
        <v>381</v>
      </c>
      <c r="BL77" s="2">
        <v>1395</v>
      </c>
      <c r="BM77" s="7">
        <v>2029</v>
      </c>
      <c r="BN77" s="8">
        <v>339</v>
      </c>
      <c r="BO77" s="10">
        <v>1059</v>
      </c>
      <c r="BP77" s="26">
        <v>1439</v>
      </c>
      <c r="BQ77" s="8">
        <v>238</v>
      </c>
      <c r="BR77" s="11">
        <f>'[1]FTF-A'!C83</f>
        <v>786</v>
      </c>
      <c r="BS77" s="42">
        <v>1096</v>
      </c>
      <c r="BT77" s="8">
        <v>42</v>
      </c>
      <c r="BU77" s="2">
        <v>118</v>
      </c>
      <c r="BV77" s="9">
        <v>151</v>
      </c>
      <c r="BW77" s="8">
        <v>240</v>
      </c>
      <c r="BX77" s="37">
        <f>[1]CA!C83</f>
        <v>790</v>
      </c>
      <c r="BY77" s="42">
        <v>1099</v>
      </c>
      <c r="BZ77" s="4"/>
    </row>
    <row r="78" spans="1:78" x14ac:dyDescent="0.2">
      <c r="A78" s="139"/>
      <c r="B78" s="20" t="s">
        <v>83</v>
      </c>
      <c r="C78" s="6">
        <v>61</v>
      </c>
      <c r="D78" s="10">
        <v>192</v>
      </c>
      <c r="E78" s="7">
        <v>263</v>
      </c>
      <c r="F78" s="8">
        <v>46</v>
      </c>
      <c r="G78" s="2">
        <v>136</v>
      </c>
      <c r="H78" s="9">
        <v>181</v>
      </c>
      <c r="I78" s="8">
        <v>31</v>
      </c>
      <c r="J78" s="2">
        <v>92</v>
      </c>
      <c r="K78" s="9">
        <v>123</v>
      </c>
      <c r="L78" s="8">
        <v>2</v>
      </c>
      <c r="M78" s="2">
        <v>7</v>
      </c>
      <c r="N78" s="9">
        <v>10</v>
      </c>
      <c r="O78" s="8">
        <v>9</v>
      </c>
      <c r="P78" s="2">
        <v>29</v>
      </c>
      <c r="Q78" s="9">
        <v>41</v>
      </c>
      <c r="R78" s="8">
        <v>92</v>
      </c>
      <c r="S78" s="2">
        <v>312</v>
      </c>
      <c r="T78" s="9">
        <v>441</v>
      </c>
      <c r="U78" s="12">
        <v>29</v>
      </c>
      <c r="V78" s="2">
        <v>97</v>
      </c>
      <c r="W78" s="44">
        <v>137</v>
      </c>
      <c r="X78" s="8">
        <v>6</v>
      </c>
      <c r="Y78" s="2">
        <v>21</v>
      </c>
      <c r="Z78" s="9">
        <v>29</v>
      </c>
      <c r="AA78" s="8">
        <v>15</v>
      </c>
      <c r="AB78" s="2">
        <v>53</v>
      </c>
      <c r="AC78" s="9">
        <v>75</v>
      </c>
      <c r="AD78" s="8">
        <v>11</v>
      </c>
      <c r="AE78" s="2">
        <v>47</v>
      </c>
      <c r="AF78" s="9">
        <v>72</v>
      </c>
      <c r="AG78" s="8">
        <v>9</v>
      </c>
      <c r="AH78" s="2">
        <v>28</v>
      </c>
      <c r="AI78" s="9">
        <v>38</v>
      </c>
      <c r="AJ78" s="8">
        <v>1</v>
      </c>
      <c r="AK78" s="2">
        <v>9</v>
      </c>
      <c r="AL78" s="9">
        <v>16</v>
      </c>
      <c r="AM78" s="8">
        <v>2</v>
      </c>
      <c r="AN78" s="2">
        <v>10</v>
      </c>
      <c r="AO78" s="9">
        <v>15</v>
      </c>
      <c r="AP78" s="25">
        <v>7</v>
      </c>
      <c r="AQ78" s="10">
        <v>25</v>
      </c>
      <c r="AR78" s="44">
        <f>13+24</f>
        <v>37</v>
      </c>
      <c r="AS78" s="8">
        <v>3</v>
      </c>
      <c r="AT78" s="2">
        <v>9</v>
      </c>
      <c r="AU78" s="9">
        <v>13</v>
      </c>
      <c r="AV78" s="8">
        <v>12</v>
      </c>
      <c r="AW78" s="2">
        <v>40</v>
      </c>
      <c r="AX78" s="9">
        <v>56</v>
      </c>
      <c r="AY78" s="8">
        <v>7</v>
      </c>
      <c r="AZ78" s="2">
        <v>22</v>
      </c>
      <c r="BA78" s="9">
        <v>30</v>
      </c>
      <c r="BB78" s="8">
        <v>3</v>
      </c>
      <c r="BC78" s="2">
        <v>14</v>
      </c>
      <c r="BD78" s="9">
        <v>21</v>
      </c>
      <c r="BE78" s="8">
        <v>7</v>
      </c>
      <c r="BF78" s="2">
        <v>20</v>
      </c>
      <c r="BG78" s="9">
        <v>26</v>
      </c>
      <c r="BH78" s="8">
        <v>7</v>
      </c>
      <c r="BI78" s="2">
        <v>19</v>
      </c>
      <c r="BJ78" s="9">
        <v>24</v>
      </c>
      <c r="BK78" s="8">
        <v>7</v>
      </c>
      <c r="BL78" s="2">
        <v>20</v>
      </c>
      <c r="BM78" s="7">
        <v>26</v>
      </c>
      <c r="BN78" s="8">
        <v>3</v>
      </c>
      <c r="BO78" s="10">
        <v>10</v>
      </c>
      <c r="BP78" s="26">
        <f>[1]Magistrenes!D86</f>
        <v>14</v>
      </c>
      <c r="BQ78" s="8">
        <v>10</v>
      </c>
      <c r="BR78" s="11">
        <f>'[1]FTF-A'!C86</f>
        <v>35</v>
      </c>
      <c r="BS78" s="42">
        <f>'[1]FTF-A'!D86</f>
        <v>49</v>
      </c>
      <c r="BT78" s="8">
        <v>6</v>
      </c>
      <c r="BU78" s="2">
        <v>15</v>
      </c>
      <c r="BV78" s="9">
        <v>19</v>
      </c>
      <c r="BW78" s="8">
        <v>3</v>
      </c>
      <c r="BX78" s="37">
        <f>[1]CA!C86</f>
        <v>13</v>
      </c>
      <c r="BY78" s="42">
        <f>[1]CA!D86</f>
        <v>20</v>
      </c>
      <c r="BZ78" s="4"/>
    </row>
    <row r="79" spans="1:78" x14ac:dyDescent="0.2">
      <c r="A79" s="139" t="s">
        <v>135</v>
      </c>
      <c r="B79" s="18" t="s">
        <v>81</v>
      </c>
      <c r="C79" s="6">
        <v>111</v>
      </c>
      <c r="D79" s="10">
        <v>354</v>
      </c>
      <c r="E79" s="7">
        <v>487</v>
      </c>
      <c r="F79" s="8">
        <v>42</v>
      </c>
      <c r="G79" s="2">
        <v>128</v>
      </c>
      <c r="H79" s="9">
        <v>173</v>
      </c>
      <c r="I79" s="8">
        <v>24</v>
      </c>
      <c r="J79" s="2">
        <v>78</v>
      </c>
      <c r="K79" s="9">
        <v>109</v>
      </c>
      <c r="L79" s="8">
        <v>2</v>
      </c>
      <c r="M79" s="2">
        <v>5</v>
      </c>
      <c r="N79" s="9">
        <v>6</v>
      </c>
      <c r="O79" s="8">
        <v>5</v>
      </c>
      <c r="P79" s="2">
        <v>17</v>
      </c>
      <c r="Q79" s="9">
        <v>24</v>
      </c>
      <c r="R79" s="8">
        <v>101</v>
      </c>
      <c r="S79" s="2">
        <v>349</v>
      </c>
      <c r="T79" s="9">
        <v>496</v>
      </c>
      <c r="U79" s="12">
        <v>33</v>
      </c>
      <c r="V79" s="2">
        <v>104</v>
      </c>
      <c r="W79" s="44">
        <v>143</v>
      </c>
      <c r="X79" s="8">
        <v>5</v>
      </c>
      <c r="Y79" s="2">
        <v>16</v>
      </c>
      <c r="Z79" s="9">
        <v>22</v>
      </c>
      <c r="AA79" s="8">
        <v>15</v>
      </c>
      <c r="AB79" s="2">
        <v>59</v>
      </c>
      <c r="AC79" s="9">
        <v>89</v>
      </c>
      <c r="AD79" s="8">
        <v>13</v>
      </c>
      <c r="AE79" s="2">
        <v>45</v>
      </c>
      <c r="AF79" s="9">
        <v>64</v>
      </c>
      <c r="AG79" s="8">
        <v>10</v>
      </c>
      <c r="AH79" s="2">
        <v>31</v>
      </c>
      <c r="AI79" s="9">
        <v>42</v>
      </c>
      <c r="AJ79" s="8">
        <v>3</v>
      </c>
      <c r="AK79" s="2">
        <v>10</v>
      </c>
      <c r="AL79" s="9">
        <v>15</v>
      </c>
      <c r="AM79" s="8">
        <v>3</v>
      </c>
      <c r="AN79" s="2">
        <v>11</v>
      </c>
      <c r="AO79" s="9">
        <v>15</v>
      </c>
      <c r="AP79" s="25">
        <v>5</v>
      </c>
      <c r="AQ79" s="10">
        <v>19</v>
      </c>
      <c r="AR79" s="44">
        <f>14+14</f>
        <v>28</v>
      </c>
      <c r="AS79" s="8">
        <v>3</v>
      </c>
      <c r="AT79" s="2">
        <v>8</v>
      </c>
      <c r="AU79" s="9">
        <v>10</v>
      </c>
      <c r="AV79" s="8">
        <v>13</v>
      </c>
      <c r="AW79" s="2">
        <v>41</v>
      </c>
      <c r="AX79" s="9">
        <v>57</v>
      </c>
      <c r="AY79" s="8">
        <v>8</v>
      </c>
      <c r="AZ79" s="2">
        <v>23</v>
      </c>
      <c r="BA79" s="9">
        <v>31</v>
      </c>
      <c r="BB79" s="8">
        <v>4</v>
      </c>
      <c r="BC79" s="2">
        <v>12</v>
      </c>
      <c r="BD79" s="9">
        <v>17</v>
      </c>
      <c r="BE79" s="8">
        <v>13</v>
      </c>
      <c r="BF79" s="2">
        <v>38</v>
      </c>
      <c r="BG79" s="9">
        <v>49</v>
      </c>
      <c r="BH79" s="8">
        <v>5</v>
      </c>
      <c r="BI79" s="2">
        <v>15</v>
      </c>
      <c r="BJ79" s="9">
        <v>20</v>
      </c>
      <c r="BK79" s="8">
        <v>8</v>
      </c>
      <c r="BL79" s="2">
        <v>22</v>
      </c>
      <c r="BM79" s="7">
        <v>28</v>
      </c>
      <c r="BN79" s="8">
        <v>1</v>
      </c>
      <c r="BO79" s="10">
        <v>4</v>
      </c>
      <c r="BP79" s="26">
        <f>[1]Magistrenes!D84</f>
        <v>6</v>
      </c>
      <c r="BQ79" s="8">
        <v>13</v>
      </c>
      <c r="BR79" s="11">
        <f>'[1]FTF-A'!C84</f>
        <v>43</v>
      </c>
      <c r="BS79" s="42">
        <f>'[1]FTF-A'!D84</f>
        <v>60</v>
      </c>
      <c r="BT79" s="8">
        <v>4</v>
      </c>
      <c r="BU79" s="2">
        <v>10</v>
      </c>
      <c r="BV79" s="9">
        <v>13</v>
      </c>
      <c r="BW79" s="8">
        <v>2</v>
      </c>
      <c r="BX79" s="37">
        <f>[1]CA!C84</f>
        <v>9</v>
      </c>
      <c r="BY79" s="42">
        <f>[1]CA!D84</f>
        <v>13</v>
      </c>
      <c r="BZ79" s="4"/>
    </row>
    <row r="80" spans="1:78" x14ac:dyDescent="0.2">
      <c r="A80" s="139"/>
      <c r="B80" s="19" t="s">
        <v>82</v>
      </c>
      <c r="C80" s="6">
        <v>82</v>
      </c>
      <c r="D80" s="10">
        <v>270</v>
      </c>
      <c r="E80" s="7">
        <v>377</v>
      </c>
      <c r="F80" s="8">
        <v>49</v>
      </c>
      <c r="G80" s="2">
        <v>155</v>
      </c>
      <c r="H80" s="9">
        <v>212</v>
      </c>
      <c r="I80" s="8">
        <v>19</v>
      </c>
      <c r="J80" s="2">
        <v>66</v>
      </c>
      <c r="K80" s="9">
        <v>93</v>
      </c>
      <c r="L80" s="8">
        <v>1</v>
      </c>
      <c r="M80" s="2">
        <v>3</v>
      </c>
      <c r="N80" s="9">
        <v>4</v>
      </c>
      <c r="O80" s="8">
        <v>4</v>
      </c>
      <c r="P80" s="2">
        <v>12</v>
      </c>
      <c r="Q80" s="9">
        <v>17</v>
      </c>
      <c r="R80" s="8">
        <v>210</v>
      </c>
      <c r="S80" s="2">
        <v>641</v>
      </c>
      <c r="T80" s="9">
        <v>862</v>
      </c>
      <c r="U80" s="12">
        <v>36</v>
      </c>
      <c r="V80" s="2">
        <v>116</v>
      </c>
      <c r="W80" s="44">
        <v>160</v>
      </c>
      <c r="X80" s="8">
        <v>5</v>
      </c>
      <c r="Y80" s="2">
        <v>20</v>
      </c>
      <c r="Z80" s="9">
        <v>30</v>
      </c>
      <c r="AA80" s="8">
        <v>18</v>
      </c>
      <c r="AB80" s="2">
        <v>63</v>
      </c>
      <c r="AC80" s="9">
        <v>90</v>
      </c>
      <c r="AD80" s="8">
        <v>23</v>
      </c>
      <c r="AE80" s="2">
        <v>96</v>
      </c>
      <c r="AF80" s="9">
        <v>146</v>
      </c>
      <c r="AG80" s="8">
        <v>8</v>
      </c>
      <c r="AH80" s="2">
        <v>22</v>
      </c>
      <c r="AI80" s="9">
        <v>28</v>
      </c>
      <c r="AJ80" s="8">
        <v>4</v>
      </c>
      <c r="AK80" s="2">
        <v>13</v>
      </c>
      <c r="AL80" s="9">
        <v>19</v>
      </c>
      <c r="AM80" s="8">
        <v>3</v>
      </c>
      <c r="AN80" s="2">
        <v>13</v>
      </c>
      <c r="AO80" s="9">
        <v>20</v>
      </c>
      <c r="AP80" s="25">
        <v>6</v>
      </c>
      <c r="AQ80" s="10">
        <v>18</v>
      </c>
      <c r="AR80" s="44">
        <f>14+10</f>
        <v>24</v>
      </c>
      <c r="AS80" s="8">
        <v>2</v>
      </c>
      <c r="AT80" s="2">
        <v>6</v>
      </c>
      <c r="AU80" s="9">
        <v>8</v>
      </c>
      <c r="AV80" s="8">
        <v>11</v>
      </c>
      <c r="AW80" s="2">
        <v>40</v>
      </c>
      <c r="AX80" s="9">
        <v>58</v>
      </c>
      <c r="AY80" s="8">
        <v>7</v>
      </c>
      <c r="AZ80" s="2">
        <v>22</v>
      </c>
      <c r="BA80" s="9">
        <v>30</v>
      </c>
      <c r="BB80" s="8">
        <v>6</v>
      </c>
      <c r="BC80" s="2">
        <v>19</v>
      </c>
      <c r="BD80" s="9">
        <v>26</v>
      </c>
      <c r="BE80" s="8">
        <v>11</v>
      </c>
      <c r="BF80" s="2">
        <v>38</v>
      </c>
      <c r="BG80" s="9">
        <v>54</v>
      </c>
      <c r="BH80" s="8">
        <v>3</v>
      </c>
      <c r="BI80" s="2">
        <v>11</v>
      </c>
      <c r="BJ80" s="9">
        <v>16</v>
      </c>
      <c r="BK80" s="8">
        <v>11</v>
      </c>
      <c r="BL80" s="2">
        <v>36</v>
      </c>
      <c r="BM80" s="7">
        <v>50</v>
      </c>
      <c r="BN80" s="8">
        <v>3</v>
      </c>
      <c r="BO80" s="10">
        <v>10</v>
      </c>
      <c r="BP80" s="26">
        <f>[1]Magistrenes!D85</f>
        <v>14</v>
      </c>
      <c r="BQ80" s="8">
        <v>12</v>
      </c>
      <c r="BR80" s="11">
        <f>'[1]FTF-A'!C85</f>
        <v>38</v>
      </c>
      <c r="BS80" s="42">
        <f>'[1]FTF-A'!D85</f>
        <v>53</v>
      </c>
      <c r="BT80" s="8">
        <v>7</v>
      </c>
      <c r="BU80" s="2">
        <v>21</v>
      </c>
      <c r="BV80" s="9">
        <v>28</v>
      </c>
      <c r="BW80" s="8">
        <v>3</v>
      </c>
      <c r="BX80" s="37">
        <f>[1]CA!C85</f>
        <v>11</v>
      </c>
      <c r="BY80" s="42">
        <f>[1]CA!D85</f>
        <v>15</v>
      </c>
      <c r="BZ80" s="4"/>
    </row>
    <row r="81" spans="1:78" x14ac:dyDescent="0.2">
      <c r="A81" s="139"/>
      <c r="B81" s="41" t="s">
        <v>68</v>
      </c>
      <c r="C81" s="6">
        <v>176</v>
      </c>
      <c r="D81" s="10">
        <v>560</v>
      </c>
      <c r="E81" s="7">
        <v>769</v>
      </c>
      <c r="F81" s="8">
        <v>90</v>
      </c>
      <c r="G81" s="2">
        <v>282</v>
      </c>
      <c r="H81" s="9">
        <v>384</v>
      </c>
      <c r="I81" s="8">
        <v>37</v>
      </c>
      <c r="J81" s="2">
        <v>118</v>
      </c>
      <c r="K81" s="9">
        <v>163</v>
      </c>
      <c r="L81" s="8">
        <v>3</v>
      </c>
      <c r="M81" s="2">
        <v>9</v>
      </c>
      <c r="N81" s="9">
        <v>12</v>
      </c>
      <c r="O81" s="8">
        <v>12</v>
      </c>
      <c r="P81" s="2">
        <v>38</v>
      </c>
      <c r="Q81" s="9">
        <v>52</v>
      </c>
      <c r="R81" s="8">
        <v>170</v>
      </c>
      <c r="S81" s="2">
        <v>577</v>
      </c>
      <c r="T81" s="9">
        <v>815</v>
      </c>
      <c r="U81" s="12">
        <v>68</v>
      </c>
      <c r="V81" s="2">
        <v>194</v>
      </c>
      <c r="W81" s="44">
        <v>251</v>
      </c>
      <c r="X81" s="8">
        <v>12</v>
      </c>
      <c r="Y81" s="2">
        <v>41</v>
      </c>
      <c r="Z81" s="9">
        <v>58</v>
      </c>
      <c r="AA81" s="8">
        <v>31</v>
      </c>
      <c r="AB81" s="2">
        <v>104</v>
      </c>
      <c r="AC81" s="9">
        <v>146</v>
      </c>
      <c r="AD81" s="8">
        <v>19</v>
      </c>
      <c r="AE81" s="2">
        <v>85</v>
      </c>
      <c r="AF81" s="9">
        <v>132</v>
      </c>
      <c r="AG81" s="8">
        <v>12</v>
      </c>
      <c r="AH81" s="2">
        <v>39</v>
      </c>
      <c r="AI81" s="9">
        <v>54</v>
      </c>
      <c r="AJ81" s="8">
        <v>4</v>
      </c>
      <c r="AK81" s="2">
        <v>16</v>
      </c>
      <c r="AL81" s="9">
        <v>24</v>
      </c>
      <c r="AM81" s="8">
        <v>7</v>
      </c>
      <c r="AN81" s="2">
        <v>27</v>
      </c>
      <c r="AO81" s="9">
        <v>40</v>
      </c>
      <c r="AP81" s="25">
        <v>16</v>
      </c>
      <c r="AQ81" s="10">
        <v>50</v>
      </c>
      <c r="AR81" s="44">
        <f>28+41</f>
        <v>69</v>
      </c>
      <c r="AS81" s="8">
        <v>3</v>
      </c>
      <c r="AT81" s="2">
        <v>14</v>
      </c>
      <c r="AU81" s="9">
        <v>22</v>
      </c>
      <c r="AV81" s="8">
        <v>20</v>
      </c>
      <c r="AW81" s="2">
        <v>72</v>
      </c>
      <c r="AX81" s="9">
        <v>104</v>
      </c>
      <c r="AY81" s="8">
        <v>35</v>
      </c>
      <c r="AZ81" s="2">
        <v>128</v>
      </c>
      <c r="BA81" s="9">
        <v>186</v>
      </c>
      <c r="BB81" s="8">
        <v>9</v>
      </c>
      <c r="BC81" s="2">
        <v>34</v>
      </c>
      <c r="BD81" s="9">
        <v>51</v>
      </c>
      <c r="BE81" s="8">
        <v>31</v>
      </c>
      <c r="BF81" s="2">
        <v>88</v>
      </c>
      <c r="BG81" s="9">
        <v>113</v>
      </c>
      <c r="BH81" s="8">
        <v>4</v>
      </c>
      <c r="BI81" s="2">
        <v>12</v>
      </c>
      <c r="BJ81" s="9">
        <v>15</v>
      </c>
      <c r="BK81" s="8">
        <v>24</v>
      </c>
      <c r="BL81" s="2">
        <v>80</v>
      </c>
      <c r="BM81" s="7">
        <v>113</v>
      </c>
      <c r="BN81" s="8">
        <v>8</v>
      </c>
      <c r="BO81" s="10">
        <v>19</v>
      </c>
      <c r="BP81" s="26">
        <f>[1]Magistrenes!D71</f>
        <v>22</v>
      </c>
      <c r="BQ81" s="8">
        <v>29</v>
      </c>
      <c r="BR81" s="11">
        <f>'[1]FTF-A'!C71</f>
        <v>93</v>
      </c>
      <c r="BS81" s="42">
        <f>'[1]FTF-A'!D71</f>
        <v>129</v>
      </c>
      <c r="BT81" s="8">
        <v>11</v>
      </c>
      <c r="BU81" s="2">
        <v>30</v>
      </c>
      <c r="BV81" s="9">
        <v>37</v>
      </c>
      <c r="BW81" s="8">
        <v>17</v>
      </c>
      <c r="BX81" s="37">
        <f>[1]CA!C71</f>
        <v>67</v>
      </c>
      <c r="BY81" s="42">
        <f>[1]CA!D71</f>
        <v>100</v>
      </c>
      <c r="BZ81" s="4"/>
    </row>
    <row r="82" spans="1:78" x14ac:dyDescent="0.2">
      <c r="A82" s="139"/>
      <c r="B82" s="19" t="s">
        <v>69</v>
      </c>
      <c r="C82" s="6">
        <v>67</v>
      </c>
      <c r="D82" s="10">
        <v>222</v>
      </c>
      <c r="E82" s="7">
        <v>310</v>
      </c>
      <c r="F82" s="8">
        <v>68</v>
      </c>
      <c r="G82" s="2">
        <v>224</v>
      </c>
      <c r="H82" s="9">
        <v>313</v>
      </c>
      <c r="I82" s="8">
        <v>21</v>
      </c>
      <c r="J82" s="2">
        <v>66</v>
      </c>
      <c r="K82" s="9">
        <v>90</v>
      </c>
      <c r="L82" s="8">
        <v>2</v>
      </c>
      <c r="M82" s="2">
        <v>5</v>
      </c>
      <c r="N82" s="9">
        <v>7</v>
      </c>
      <c r="O82" s="8">
        <v>7</v>
      </c>
      <c r="P82" s="2">
        <v>29</v>
      </c>
      <c r="Q82" s="9">
        <v>44</v>
      </c>
      <c r="R82" s="8">
        <v>122</v>
      </c>
      <c r="S82" s="2">
        <v>407</v>
      </c>
      <c r="T82" s="9">
        <v>570</v>
      </c>
      <c r="U82" s="12">
        <v>43</v>
      </c>
      <c r="V82" s="2">
        <v>133</v>
      </c>
      <c r="W82" s="44">
        <v>181</v>
      </c>
      <c r="X82" s="8">
        <v>11</v>
      </c>
      <c r="Y82" s="2">
        <v>38</v>
      </c>
      <c r="Z82" s="9">
        <v>55</v>
      </c>
      <c r="AA82" s="8">
        <v>17</v>
      </c>
      <c r="AB82" s="2">
        <v>57</v>
      </c>
      <c r="AC82" s="9">
        <v>80</v>
      </c>
      <c r="AD82" s="8">
        <v>21</v>
      </c>
      <c r="AE82" s="2">
        <v>70</v>
      </c>
      <c r="AF82" s="9">
        <v>99</v>
      </c>
      <c r="AG82" s="8">
        <v>10</v>
      </c>
      <c r="AH82" s="2">
        <v>36</v>
      </c>
      <c r="AI82" s="9">
        <v>53</v>
      </c>
      <c r="AJ82" s="8">
        <v>2</v>
      </c>
      <c r="AK82" s="2">
        <v>11</v>
      </c>
      <c r="AL82" s="9">
        <v>17</v>
      </c>
      <c r="AM82" s="8">
        <v>5</v>
      </c>
      <c r="AN82" s="2">
        <v>20</v>
      </c>
      <c r="AO82" s="9">
        <v>29</v>
      </c>
      <c r="AP82" s="25">
        <v>8</v>
      </c>
      <c r="AQ82" s="10">
        <v>26</v>
      </c>
      <c r="AR82" s="44">
        <f>20+15</f>
        <v>35</v>
      </c>
      <c r="AS82" s="8">
        <v>4</v>
      </c>
      <c r="AT82" s="2">
        <v>11</v>
      </c>
      <c r="AU82" s="9">
        <v>15</v>
      </c>
      <c r="AV82" s="8">
        <v>10</v>
      </c>
      <c r="AW82" s="2">
        <v>34</v>
      </c>
      <c r="AX82" s="9">
        <v>48</v>
      </c>
      <c r="AY82" s="8">
        <v>10</v>
      </c>
      <c r="AZ82" s="2">
        <v>30</v>
      </c>
      <c r="BA82" s="9">
        <v>39</v>
      </c>
      <c r="BB82" s="8">
        <v>17</v>
      </c>
      <c r="BC82" s="2">
        <v>56</v>
      </c>
      <c r="BD82" s="9">
        <v>78</v>
      </c>
      <c r="BE82" s="8">
        <v>19</v>
      </c>
      <c r="BF82" s="2">
        <v>66</v>
      </c>
      <c r="BG82" s="9">
        <v>94</v>
      </c>
      <c r="BH82" s="8">
        <v>3</v>
      </c>
      <c r="BI82" s="2">
        <v>6</v>
      </c>
      <c r="BJ82" s="9">
        <v>7</v>
      </c>
      <c r="BK82" s="8">
        <v>10</v>
      </c>
      <c r="BL82" s="2">
        <v>34</v>
      </c>
      <c r="BM82" s="7">
        <v>48</v>
      </c>
      <c r="BN82" s="8">
        <v>3</v>
      </c>
      <c r="BO82" s="10">
        <v>9</v>
      </c>
      <c r="BP82" s="26">
        <f>[1]Magistrenes!D72</f>
        <v>12</v>
      </c>
      <c r="BQ82" s="8">
        <v>21</v>
      </c>
      <c r="BR82" s="11">
        <f>'[1]FTF-A'!C72</f>
        <v>71</v>
      </c>
      <c r="BS82" s="42">
        <f>'[1]FTF-A'!D72</f>
        <v>100</v>
      </c>
      <c r="BT82" s="8">
        <v>4</v>
      </c>
      <c r="BU82" s="2">
        <v>11</v>
      </c>
      <c r="BV82" s="9">
        <v>13</v>
      </c>
      <c r="BW82" s="8">
        <v>2</v>
      </c>
      <c r="BX82" s="37">
        <f>[1]CA!C72</f>
        <v>7</v>
      </c>
      <c r="BY82" s="42">
        <f>[1]CA!D72</f>
        <v>11</v>
      </c>
      <c r="BZ82" s="4"/>
    </row>
    <row r="83" spans="1:78" x14ac:dyDescent="0.2">
      <c r="A83" s="139"/>
      <c r="B83" s="19" t="s">
        <v>70</v>
      </c>
      <c r="C83" s="6">
        <v>25</v>
      </c>
      <c r="D83" s="10">
        <v>84</v>
      </c>
      <c r="E83" s="7">
        <v>118</v>
      </c>
      <c r="F83" s="8">
        <v>9</v>
      </c>
      <c r="G83" s="2">
        <v>35</v>
      </c>
      <c r="H83" s="9">
        <v>52</v>
      </c>
      <c r="I83" s="8">
        <v>8</v>
      </c>
      <c r="J83" s="2">
        <v>25</v>
      </c>
      <c r="K83" s="9">
        <v>34</v>
      </c>
      <c r="L83" s="8">
        <v>0</v>
      </c>
      <c r="M83" s="2">
        <v>1</v>
      </c>
      <c r="N83" s="9">
        <v>1</v>
      </c>
      <c r="O83" s="8">
        <v>2</v>
      </c>
      <c r="P83" s="2">
        <v>10</v>
      </c>
      <c r="Q83" s="9">
        <v>17</v>
      </c>
      <c r="R83" s="8">
        <v>99</v>
      </c>
      <c r="S83" s="2">
        <v>299</v>
      </c>
      <c r="T83" s="9">
        <v>399</v>
      </c>
      <c r="U83" s="12">
        <v>8</v>
      </c>
      <c r="V83" s="2">
        <v>30</v>
      </c>
      <c r="W83" s="44">
        <v>44</v>
      </c>
      <c r="X83" s="8">
        <v>7</v>
      </c>
      <c r="Y83" s="2">
        <v>24</v>
      </c>
      <c r="Z83" s="9">
        <v>34</v>
      </c>
      <c r="AA83" s="8">
        <v>3</v>
      </c>
      <c r="AB83" s="2">
        <v>13</v>
      </c>
      <c r="AC83" s="9">
        <v>19</v>
      </c>
      <c r="AD83" s="8">
        <v>10</v>
      </c>
      <c r="AE83" s="2">
        <v>41</v>
      </c>
      <c r="AF83" s="9">
        <v>63</v>
      </c>
      <c r="AG83" s="8">
        <v>4</v>
      </c>
      <c r="AH83" s="2">
        <v>18</v>
      </c>
      <c r="AI83" s="9">
        <v>29</v>
      </c>
      <c r="AJ83" s="8">
        <v>1</v>
      </c>
      <c r="AK83" s="2">
        <v>6</v>
      </c>
      <c r="AL83" s="9">
        <v>9</v>
      </c>
      <c r="AM83" s="8">
        <v>3</v>
      </c>
      <c r="AN83" s="2">
        <v>8</v>
      </c>
      <c r="AO83" s="9">
        <v>11</v>
      </c>
      <c r="AP83" s="25">
        <v>1</v>
      </c>
      <c r="AQ83" s="10">
        <v>3</v>
      </c>
      <c r="AR83" s="44">
        <f>4+0</f>
        <v>4</v>
      </c>
      <c r="AS83" s="8">
        <v>1</v>
      </c>
      <c r="AT83" s="2">
        <v>1</v>
      </c>
      <c r="AU83" s="9">
        <v>1</v>
      </c>
      <c r="AV83" s="8">
        <v>2</v>
      </c>
      <c r="AW83" s="2">
        <v>7</v>
      </c>
      <c r="AX83" s="9">
        <v>9</v>
      </c>
      <c r="AY83" s="8">
        <v>2</v>
      </c>
      <c r="AZ83" s="2">
        <v>5</v>
      </c>
      <c r="BA83" s="9">
        <v>6</v>
      </c>
      <c r="BB83" s="8">
        <v>2</v>
      </c>
      <c r="BC83" s="2">
        <v>7</v>
      </c>
      <c r="BD83" s="9">
        <v>10</v>
      </c>
      <c r="BE83" s="8">
        <v>5</v>
      </c>
      <c r="BF83" s="2">
        <v>17</v>
      </c>
      <c r="BG83" s="9">
        <v>23</v>
      </c>
      <c r="BH83" s="8">
        <v>1</v>
      </c>
      <c r="BI83" s="2">
        <v>2</v>
      </c>
      <c r="BJ83" s="9">
        <v>3</v>
      </c>
      <c r="BK83" s="8">
        <v>3</v>
      </c>
      <c r="BL83" s="2">
        <v>8</v>
      </c>
      <c r="BM83" s="7">
        <v>10</v>
      </c>
      <c r="BN83" s="8">
        <v>1</v>
      </c>
      <c r="BO83" s="10">
        <v>4</v>
      </c>
      <c r="BP83" s="26">
        <f>[1]Magistrenes!D73</f>
        <v>5</v>
      </c>
      <c r="BQ83" s="8">
        <v>6</v>
      </c>
      <c r="BR83" s="11">
        <f>'[1]FTF-A'!C73</f>
        <v>17</v>
      </c>
      <c r="BS83" s="42">
        <f>'[1]FTF-A'!D73</f>
        <v>21</v>
      </c>
      <c r="BT83" s="8" t="s">
        <v>124</v>
      </c>
      <c r="BU83" s="2">
        <v>1</v>
      </c>
      <c r="BV83" s="9">
        <v>1</v>
      </c>
      <c r="BW83" s="8">
        <v>1</v>
      </c>
      <c r="BX83" s="37">
        <f>[1]CA!C73</f>
        <v>2</v>
      </c>
      <c r="BY83" s="42">
        <f>[1]CA!D73</f>
        <v>3</v>
      </c>
      <c r="BZ83" s="4"/>
    </row>
    <row r="84" spans="1:78" x14ac:dyDescent="0.2">
      <c r="A84" s="139"/>
      <c r="B84" s="19" t="s">
        <v>71</v>
      </c>
      <c r="C84" s="6">
        <v>24</v>
      </c>
      <c r="D84" s="10">
        <v>78</v>
      </c>
      <c r="E84" s="7">
        <v>108</v>
      </c>
      <c r="F84" s="8">
        <v>21</v>
      </c>
      <c r="G84" s="2">
        <v>68</v>
      </c>
      <c r="H84" s="9">
        <v>94</v>
      </c>
      <c r="I84" s="8">
        <v>8</v>
      </c>
      <c r="J84" s="2">
        <v>23</v>
      </c>
      <c r="K84" s="9">
        <v>29</v>
      </c>
      <c r="L84" s="8">
        <v>1</v>
      </c>
      <c r="M84" s="2">
        <v>2</v>
      </c>
      <c r="N84" s="9">
        <v>2</v>
      </c>
      <c r="O84" s="8">
        <v>3</v>
      </c>
      <c r="P84" s="2">
        <v>12</v>
      </c>
      <c r="Q84" s="9">
        <v>18</v>
      </c>
      <c r="R84" s="8">
        <v>73</v>
      </c>
      <c r="S84" s="2">
        <v>232</v>
      </c>
      <c r="T84" s="9">
        <v>317</v>
      </c>
      <c r="U84" s="12">
        <v>20</v>
      </c>
      <c r="V84" s="2">
        <v>61</v>
      </c>
      <c r="W84" s="44">
        <v>82</v>
      </c>
      <c r="X84" s="8">
        <v>5</v>
      </c>
      <c r="Y84" s="2">
        <v>16</v>
      </c>
      <c r="Z84" s="9">
        <v>22</v>
      </c>
      <c r="AA84" s="8">
        <v>5</v>
      </c>
      <c r="AB84" s="2">
        <v>20</v>
      </c>
      <c r="AC84" s="9">
        <v>31</v>
      </c>
      <c r="AD84" s="8">
        <v>10</v>
      </c>
      <c r="AE84" s="2">
        <v>35</v>
      </c>
      <c r="AF84" s="9">
        <v>51</v>
      </c>
      <c r="AG84" s="8">
        <v>15</v>
      </c>
      <c r="AH84" s="2">
        <v>72</v>
      </c>
      <c r="AI84" s="9">
        <v>114</v>
      </c>
      <c r="AJ84" s="8">
        <v>0</v>
      </c>
      <c r="AK84" s="2">
        <v>2</v>
      </c>
      <c r="AL84" s="9">
        <v>4</v>
      </c>
      <c r="AM84" s="8">
        <v>1</v>
      </c>
      <c r="AN84" s="2">
        <v>6</v>
      </c>
      <c r="AO84" s="9">
        <v>9</v>
      </c>
      <c r="AP84" s="25">
        <v>4</v>
      </c>
      <c r="AQ84" s="10">
        <v>11</v>
      </c>
      <c r="AR84" s="44">
        <f>13+3</f>
        <v>16</v>
      </c>
      <c r="AS84" s="8">
        <v>2</v>
      </c>
      <c r="AT84" s="2">
        <v>5</v>
      </c>
      <c r="AU84" s="9">
        <v>7</v>
      </c>
      <c r="AV84" s="8">
        <v>5</v>
      </c>
      <c r="AW84" s="2">
        <v>17</v>
      </c>
      <c r="AX84" s="9">
        <v>23</v>
      </c>
      <c r="AY84" s="8">
        <v>4</v>
      </c>
      <c r="AZ84" s="2">
        <v>13</v>
      </c>
      <c r="BA84" s="9">
        <v>19</v>
      </c>
      <c r="BB84" s="8">
        <v>5</v>
      </c>
      <c r="BC84" s="2">
        <v>13</v>
      </c>
      <c r="BD84" s="9">
        <v>16</v>
      </c>
      <c r="BE84" s="8">
        <v>5</v>
      </c>
      <c r="BF84" s="2">
        <v>18</v>
      </c>
      <c r="BG84" s="9">
        <v>26</v>
      </c>
      <c r="BH84" s="8">
        <v>1</v>
      </c>
      <c r="BI84" s="2">
        <v>3</v>
      </c>
      <c r="BJ84" s="9">
        <v>4</v>
      </c>
      <c r="BK84" s="8">
        <v>6</v>
      </c>
      <c r="BL84" s="2">
        <v>18</v>
      </c>
      <c r="BM84" s="7">
        <v>24</v>
      </c>
      <c r="BN84" s="8">
        <v>1</v>
      </c>
      <c r="BO84" s="10">
        <v>3</v>
      </c>
      <c r="BP84" s="26">
        <f>[1]Magistrenes!D74</f>
        <v>3</v>
      </c>
      <c r="BQ84" s="8">
        <v>8</v>
      </c>
      <c r="BR84" s="11">
        <f>'[1]FTF-A'!C74</f>
        <v>27</v>
      </c>
      <c r="BS84" s="42">
        <f>'[1]FTF-A'!D74</f>
        <v>37</v>
      </c>
      <c r="BT84" s="8">
        <v>1</v>
      </c>
      <c r="BU84" s="2">
        <v>3</v>
      </c>
      <c r="BV84" s="9">
        <v>4</v>
      </c>
      <c r="BW84" s="8">
        <v>1</v>
      </c>
      <c r="BX84" s="37">
        <f>[1]CA!C74</f>
        <v>2</v>
      </c>
      <c r="BY84" s="42">
        <f>[1]CA!D74</f>
        <v>2</v>
      </c>
      <c r="BZ84" s="4"/>
    </row>
    <row r="85" spans="1:78" x14ac:dyDescent="0.2">
      <c r="A85" s="139"/>
      <c r="B85" s="19" t="s">
        <v>84</v>
      </c>
      <c r="C85" s="6">
        <v>34</v>
      </c>
      <c r="D85" s="10">
        <v>111</v>
      </c>
      <c r="E85" s="7">
        <v>154</v>
      </c>
      <c r="F85" s="8">
        <v>47</v>
      </c>
      <c r="G85" s="2">
        <v>159</v>
      </c>
      <c r="H85" s="9">
        <v>223</v>
      </c>
      <c r="I85" s="8">
        <v>15</v>
      </c>
      <c r="J85" s="2">
        <v>51</v>
      </c>
      <c r="K85" s="9">
        <v>72</v>
      </c>
      <c r="L85" s="8">
        <v>0</v>
      </c>
      <c r="M85" s="2">
        <v>2</v>
      </c>
      <c r="N85" s="9">
        <v>4</v>
      </c>
      <c r="O85" s="8">
        <v>6</v>
      </c>
      <c r="P85" s="2">
        <v>21</v>
      </c>
      <c r="Q85" s="9">
        <v>30</v>
      </c>
      <c r="R85" s="8">
        <v>161</v>
      </c>
      <c r="S85" s="2">
        <v>554</v>
      </c>
      <c r="T85" s="9">
        <v>785</v>
      </c>
      <c r="U85" s="12">
        <v>30</v>
      </c>
      <c r="V85" s="2">
        <v>99</v>
      </c>
      <c r="W85" s="44">
        <v>138</v>
      </c>
      <c r="X85" s="8">
        <v>14</v>
      </c>
      <c r="Y85" s="2">
        <v>46</v>
      </c>
      <c r="Z85" s="9">
        <v>64</v>
      </c>
      <c r="AA85" s="8">
        <v>13</v>
      </c>
      <c r="AB85" s="2">
        <v>44</v>
      </c>
      <c r="AC85" s="9">
        <v>62</v>
      </c>
      <c r="AD85" s="8">
        <v>17</v>
      </c>
      <c r="AE85" s="2">
        <v>60</v>
      </c>
      <c r="AF85" s="9">
        <v>85</v>
      </c>
      <c r="AG85" s="8">
        <v>3</v>
      </c>
      <c r="AH85" s="2">
        <v>12</v>
      </c>
      <c r="AI85" s="9">
        <v>17</v>
      </c>
      <c r="AJ85" s="8">
        <v>3</v>
      </c>
      <c r="AK85" s="2">
        <v>15</v>
      </c>
      <c r="AL85" s="9">
        <v>24</v>
      </c>
      <c r="AM85" s="8">
        <v>9</v>
      </c>
      <c r="AN85" s="2">
        <v>24</v>
      </c>
      <c r="AO85" s="9">
        <v>31</v>
      </c>
      <c r="AP85" s="25">
        <v>9</v>
      </c>
      <c r="AQ85" s="10">
        <v>25</v>
      </c>
      <c r="AR85" s="44">
        <f>22+11</f>
        <v>33</v>
      </c>
      <c r="AS85" s="8">
        <v>3</v>
      </c>
      <c r="AT85" s="2">
        <v>8</v>
      </c>
      <c r="AU85" s="9">
        <v>10</v>
      </c>
      <c r="AV85" s="8">
        <v>9</v>
      </c>
      <c r="AW85" s="2">
        <v>32</v>
      </c>
      <c r="AX85" s="9">
        <v>47</v>
      </c>
      <c r="AY85" s="8">
        <v>5</v>
      </c>
      <c r="AZ85" s="2">
        <v>18</v>
      </c>
      <c r="BA85" s="9">
        <v>26</v>
      </c>
      <c r="BB85" s="8">
        <v>6</v>
      </c>
      <c r="BC85" s="2">
        <v>21</v>
      </c>
      <c r="BD85" s="9">
        <v>30</v>
      </c>
      <c r="BE85" s="8">
        <v>7</v>
      </c>
      <c r="BF85" s="2">
        <v>20</v>
      </c>
      <c r="BG85" s="9">
        <v>26</v>
      </c>
      <c r="BH85" s="8">
        <v>2</v>
      </c>
      <c r="BI85" s="2">
        <v>7</v>
      </c>
      <c r="BJ85" s="9">
        <v>10</v>
      </c>
      <c r="BK85" s="8">
        <v>6</v>
      </c>
      <c r="BL85" s="2">
        <v>20</v>
      </c>
      <c r="BM85" s="7">
        <v>27</v>
      </c>
      <c r="BN85" s="8">
        <v>3</v>
      </c>
      <c r="BO85" s="10">
        <v>7</v>
      </c>
      <c r="BP85" s="26">
        <f>[1]Magistrenes!D87</f>
        <v>8</v>
      </c>
      <c r="BQ85" s="8">
        <v>19</v>
      </c>
      <c r="BR85" s="11">
        <f>'[1]FTF-A'!C87</f>
        <v>55</v>
      </c>
      <c r="BS85" s="42">
        <f>'[1]FTF-A'!D87</f>
        <v>72</v>
      </c>
      <c r="BT85" s="8">
        <v>1</v>
      </c>
      <c r="BU85" s="2">
        <v>4</v>
      </c>
      <c r="BV85" s="9">
        <v>6</v>
      </c>
      <c r="BW85" s="8">
        <v>3</v>
      </c>
      <c r="BX85" s="37">
        <f>[1]CA!C87</f>
        <v>11</v>
      </c>
      <c r="BY85" s="42">
        <f>[1]CA!D87</f>
        <v>15</v>
      </c>
      <c r="BZ85" s="4"/>
    </row>
    <row r="86" spans="1:78" x14ac:dyDescent="0.2">
      <c r="A86" s="139"/>
      <c r="B86" s="20" t="s">
        <v>85</v>
      </c>
      <c r="C86" s="6">
        <v>106</v>
      </c>
      <c r="D86" s="10">
        <v>347</v>
      </c>
      <c r="E86" s="7">
        <v>482</v>
      </c>
      <c r="F86" s="8">
        <v>110</v>
      </c>
      <c r="G86" s="2">
        <v>326</v>
      </c>
      <c r="H86" s="9">
        <v>432</v>
      </c>
      <c r="I86" s="8">
        <v>36</v>
      </c>
      <c r="J86" s="2">
        <v>128</v>
      </c>
      <c r="K86" s="9">
        <v>185</v>
      </c>
      <c r="L86" s="8">
        <v>4</v>
      </c>
      <c r="M86" s="2">
        <v>11</v>
      </c>
      <c r="N86" s="9">
        <v>14</v>
      </c>
      <c r="O86" s="8">
        <v>10</v>
      </c>
      <c r="P86" s="2">
        <v>44</v>
      </c>
      <c r="Q86" s="9">
        <v>68</v>
      </c>
      <c r="R86" s="8">
        <v>194</v>
      </c>
      <c r="S86" s="2">
        <v>638</v>
      </c>
      <c r="T86" s="9">
        <v>888</v>
      </c>
      <c r="U86" s="12">
        <v>75</v>
      </c>
      <c r="V86" s="2">
        <v>221</v>
      </c>
      <c r="W86" s="44">
        <v>292</v>
      </c>
      <c r="X86" s="8">
        <v>21</v>
      </c>
      <c r="Y86" s="2">
        <v>64</v>
      </c>
      <c r="Z86" s="9">
        <v>85</v>
      </c>
      <c r="AA86" s="8">
        <v>31</v>
      </c>
      <c r="AB86" s="2">
        <v>102</v>
      </c>
      <c r="AC86" s="9">
        <v>143</v>
      </c>
      <c r="AD86" s="8">
        <v>39</v>
      </c>
      <c r="AE86" s="2">
        <v>139</v>
      </c>
      <c r="AF86" s="9">
        <v>200</v>
      </c>
      <c r="AG86" s="8">
        <v>9</v>
      </c>
      <c r="AH86" s="2">
        <v>28</v>
      </c>
      <c r="AI86" s="9">
        <v>37</v>
      </c>
      <c r="AJ86" s="8">
        <v>6</v>
      </c>
      <c r="AK86" s="2">
        <v>20</v>
      </c>
      <c r="AL86" s="9">
        <v>29</v>
      </c>
      <c r="AM86" s="8">
        <v>10</v>
      </c>
      <c r="AN86" s="2">
        <v>34</v>
      </c>
      <c r="AO86" s="9">
        <v>48</v>
      </c>
      <c r="AP86" s="25">
        <v>19</v>
      </c>
      <c r="AQ86" s="10">
        <v>56</v>
      </c>
      <c r="AR86" s="44">
        <f>28+46</f>
        <v>74</v>
      </c>
      <c r="AS86" s="8">
        <v>8</v>
      </c>
      <c r="AT86" s="2">
        <v>23</v>
      </c>
      <c r="AU86" s="9">
        <v>30</v>
      </c>
      <c r="AV86" s="8">
        <v>22</v>
      </c>
      <c r="AW86" s="2">
        <v>79</v>
      </c>
      <c r="AX86" s="9">
        <v>115</v>
      </c>
      <c r="AY86" s="8">
        <v>12</v>
      </c>
      <c r="AZ86" s="2">
        <v>35</v>
      </c>
      <c r="BA86" s="9">
        <v>46</v>
      </c>
      <c r="BB86" s="8">
        <v>17</v>
      </c>
      <c r="BC86" s="2">
        <v>57</v>
      </c>
      <c r="BD86" s="9">
        <v>81</v>
      </c>
      <c r="BE86" s="8">
        <v>17</v>
      </c>
      <c r="BF86" s="2">
        <v>67</v>
      </c>
      <c r="BG86" s="9">
        <v>101</v>
      </c>
      <c r="BH86" s="8">
        <v>8</v>
      </c>
      <c r="BI86" s="2">
        <v>21</v>
      </c>
      <c r="BJ86" s="9">
        <v>25</v>
      </c>
      <c r="BK86" s="8">
        <v>26</v>
      </c>
      <c r="BL86" s="2">
        <v>88</v>
      </c>
      <c r="BM86" s="7">
        <v>125</v>
      </c>
      <c r="BN86" s="8">
        <v>10</v>
      </c>
      <c r="BO86" s="10">
        <v>32</v>
      </c>
      <c r="BP86" s="26">
        <f>[1]Magistrenes!D88</f>
        <v>44</v>
      </c>
      <c r="BQ86" s="8">
        <v>35</v>
      </c>
      <c r="BR86" s="11">
        <f>'[1]FTF-A'!C88</f>
        <v>109</v>
      </c>
      <c r="BS86" s="42">
        <f>'[1]FTF-A'!D88</f>
        <v>148</v>
      </c>
      <c r="BT86" s="8">
        <v>10</v>
      </c>
      <c r="BU86" s="2">
        <v>25</v>
      </c>
      <c r="BV86" s="9">
        <v>30</v>
      </c>
      <c r="BW86" s="8">
        <v>10</v>
      </c>
      <c r="BX86" s="37">
        <f>[1]CA!C88</f>
        <v>34</v>
      </c>
      <c r="BY86" s="42">
        <f>[1]CA!D88</f>
        <v>49</v>
      </c>
      <c r="BZ86" s="4"/>
    </row>
    <row r="87" spans="1:78" x14ac:dyDescent="0.2">
      <c r="A87" s="140" t="s">
        <v>136</v>
      </c>
      <c r="B87" s="21" t="s">
        <v>86</v>
      </c>
      <c r="C87" s="6">
        <v>25</v>
      </c>
      <c r="D87" s="10">
        <v>84</v>
      </c>
      <c r="E87" s="7">
        <v>117</v>
      </c>
      <c r="F87" s="8">
        <v>21</v>
      </c>
      <c r="G87" s="2">
        <v>64</v>
      </c>
      <c r="H87" s="9">
        <v>86</v>
      </c>
      <c r="I87" s="8">
        <v>7</v>
      </c>
      <c r="J87" s="2">
        <v>25</v>
      </c>
      <c r="K87" s="9">
        <v>37</v>
      </c>
      <c r="L87" s="8">
        <v>1</v>
      </c>
      <c r="M87" s="2">
        <v>2</v>
      </c>
      <c r="N87" s="9">
        <v>3</v>
      </c>
      <c r="O87" s="8">
        <v>3</v>
      </c>
      <c r="P87" s="2">
        <v>9</v>
      </c>
      <c r="Q87" s="9">
        <v>12</v>
      </c>
      <c r="R87" s="8">
        <v>69</v>
      </c>
      <c r="S87" s="2">
        <v>233</v>
      </c>
      <c r="T87" s="9">
        <v>329</v>
      </c>
      <c r="U87" s="12">
        <v>15</v>
      </c>
      <c r="V87" s="2">
        <v>46</v>
      </c>
      <c r="W87" s="44">
        <v>62</v>
      </c>
      <c r="X87" s="8">
        <v>4</v>
      </c>
      <c r="Y87" s="2">
        <v>14</v>
      </c>
      <c r="Z87" s="9">
        <v>20</v>
      </c>
      <c r="AA87" s="8">
        <v>3</v>
      </c>
      <c r="AB87" s="2">
        <v>11</v>
      </c>
      <c r="AC87" s="9">
        <v>15</v>
      </c>
      <c r="AD87" s="8">
        <v>9</v>
      </c>
      <c r="AE87" s="2">
        <v>37</v>
      </c>
      <c r="AF87" s="9">
        <v>55</v>
      </c>
      <c r="AG87" s="8">
        <v>3</v>
      </c>
      <c r="AH87" s="2">
        <v>13</v>
      </c>
      <c r="AI87" s="9">
        <v>20</v>
      </c>
      <c r="AJ87" s="8">
        <v>1</v>
      </c>
      <c r="AK87" s="2">
        <v>4</v>
      </c>
      <c r="AL87" s="9">
        <v>6</v>
      </c>
      <c r="AM87" s="8">
        <v>3</v>
      </c>
      <c r="AN87" s="2">
        <v>8</v>
      </c>
      <c r="AO87" s="9">
        <v>11</v>
      </c>
      <c r="AP87" s="25">
        <v>2</v>
      </c>
      <c r="AQ87" s="10">
        <v>5</v>
      </c>
      <c r="AR87" s="44">
        <f>4+2</f>
        <v>6</v>
      </c>
      <c r="AS87" s="8">
        <v>2</v>
      </c>
      <c r="AT87" s="2">
        <v>6</v>
      </c>
      <c r="AU87" s="9">
        <v>8</v>
      </c>
      <c r="AV87" s="8">
        <v>5</v>
      </c>
      <c r="AW87" s="2">
        <v>16</v>
      </c>
      <c r="AX87" s="9">
        <v>21</v>
      </c>
      <c r="AY87" s="8">
        <v>2</v>
      </c>
      <c r="AZ87" s="2">
        <v>5</v>
      </c>
      <c r="BA87" s="9">
        <v>7</v>
      </c>
      <c r="BB87" s="8">
        <v>2</v>
      </c>
      <c r="BC87" s="2">
        <v>6</v>
      </c>
      <c r="BD87" s="9">
        <v>8</v>
      </c>
      <c r="BE87" s="8">
        <v>2</v>
      </c>
      <c r="BF87" s="2">
        <v>8</v>
      </c>
      <c r="BG87" s="9">
        <v>12</v>
      </c>
      <c r="BH87" s="8" t="s">
        <v>124</v>
      </c>
      <c r="BI87" s="2">
        <v>1</v>
      </c>
      <c r="BJ87" s="9">
        <v>2</v>
      </c>
      <c r="BK87" s="8">
        <v>4</v>
      </c>
      <c r="BL87" s="2">
        <v>13</v>
      </c>
      <c r="BM87" s="7">
        <v>18</v>
      </c>
      <c r="BN87" s="8">
        <v>1</v>
      </c>
      <c r="BO87" s="10">
        <v>1</v>
      </c>
      <c r="BP87" s="26">
        <f>[1]Magistrenes!D89</f>
        <v>1</v>
      </c>
      <c r="BQ87" s="8">
        <v>6</v>
      </c>
      <c r="BR87" s="11">
        <f>'[1]FTF-A'!C89</f>
        <v>20</v>
      </c>
      <c r="BS87" s="42">
        <f>'[1]FTF-A'!D89</f>
        <v>27</v>
      </c>
      <c r="BT87" s="8">
        <v>4</v>
      </c>
      <c r="BU87" s="2">
        <v>9</v>
      </c>
      <c r="BV87" s="9">
        <v>11</v>
      </c>
      <c r="BW87" s="8">
        <v>1</v>
      </c>
      <c r="BX87" s="37">
        <f>[1]CA!C89</f>
        <v>2</v>
      </c>
      <c r="BY87" s="42">
        <f>[1]CA!D89</f>
        <v>2</v>
      </c>
      <c r="BZ87" s="4"/>
    </row>
    <row r="88" spans="1:78" x14ac:dyDescent="0.2">
      <c r="A88" s="140"/>
      <c r="B88" s="22" t="s">
        <v>87</v>
      </c>
      <c r="C88" s="6">
        <v>67</v>
      </c>
      <c r="D88" s="10">
        <v>240</v>
      </c>
      <c r="E88" s="7">
        <v>345</v>
      </c>
      <c r="F88" s="8">
        <v>52</v>
      </c>
      <c r="G88" s="2">
        <v>157</v>
      </c>
      <c r="H88" s="9">
        <v>209</v>
      </c>
      <c r="I88" s="8">
        <v>17</v>
      </c>
      <c r="J88" s="2">
        <v>52</v>
      </c>
      <c r="K88" s="9">
        <v>69</v>
      </c>
      <c r="L88" s="8">
        <v>0</v>
      </c>
      <c r="M88" s="2">
        <v>2</v>
      </c>
      <c r="N88" s="9">
        <v>3</v>
      </c>
      <c r="O88" s="8">
        <v>6</v>
      </c>
      <c r="P88" s="2">
        <v>25</v>
      </c>
      <c r="Q88" s="9">
        <v>38</v>
      </c>
      <c r="R88" s="8">
        <v>106</v>
      </c>
      <c r="S88" s="2">
        <v>372</v>
      </c>
      <c r="T88" s="9">
        <v>531</v>
      </c>
      <c r="U88" s="12">
        <v>29</v>
      </c>
      <c r="V88" s="2">
        <v>101</v>
      </c>
      <c r="W88" s="44">
        <v>144</v>
      </c>
      <c r="X88" s="8">
        <v>6</v>
      </c>
      <c r="Y88" s="2">
        <v>19</v>
      </c>
      <c r="Z88" s="9">
        <v>26</v>
      </c>
      <c r="AA88" s="8">
        <v>8</v>
      </c>
      <c r="AB88" s="2">
        <v>23</v>
      </c>
      <c r="AC88" s="9">
        <v>30</v>
      </c>
      <c r="AD88" s="8">
        <v>17</v>
      </c>
      <c r="AE88" s="2">
        <v>61</v>
      </c>
      <c r="AF88" s="9">
        <v>87</v>
      </c>
      <c r="AG88" s="8">
        <v>12</v>
      </c>
      <c r="AH88" s="2">
        <v>38</v>
      </c>
      <c r="AI88" s="9">
        <v>52</v>
      </c>
      <c r="AJ88" s="8">
        <v>2</v>
      </c>
      <c r="AK88" s="2">
        <v>10</v>
      </c>
      <c r="AL88" s="9">
        <v>17</v>
      </c>
      <c r="AM88" s="8">
        <v>2</v>
      </c>
      <c r="AN88" s="2">
        <v>8</v>
      </c>
      <c r="AO88" s="9">
        <v>12</v>
      </c>
      <c r="AP88" s="25">
        <v>5</v>
      </c>
      <c r="AQ88" s="10">
        <v>13</v>
      </c>
      <c r="AR88" s="44">
        <f>10+5</f>
        <v>15</v>
      </c>
      <c r="AS88" s="8">
        <v>3</v>
      </c>
      <c r="AT88" s="2">
        <v>9</v>
      </c>
      <c r="AU88" s="9">
        <v>12</v>
      </c>
      <c r="AV88" s="8">
        <v>10</v>
      </c>
      <c r="AW88" s="2">
        <v>25</v>
      </c>
      <c r="AX88" s="9">
        <v>30</v>
      </c>
      <c r="AY88" s="8">
        <v>5</v>
      </c>
      <c r="AZ88" s="2">
        <v>15</v>
      </c>
      <c r="BA88" s="9">
        <v>20</v>
      </c>
      <c r="BB88" s="8">
        <v>1</v>
      </c>
      <c r="BC88" s="2">
        <v>7</v>
      </c>
      <c r="BD88" s="9">
        <v>12</v>
      </c>
      <c r="BE88" s="8">
        <v>9</v>
      </c>
      <c r="BF88" s="2">
        <v>26</v>
      </c>
      <c r="BG88" s="9">
        <v>33</v>
      </c>
      <c r="BH88" s="8">
        <v>2</v>
      </c>
      <c r="BI88" s="2">
        <v>6</v>
      </c>
      <c r="BJ88" s="9">
        <v>8</v>
      </c>
      <c r="BK88" s="8">
        <v>4</v>
      </c>
      <c r="BL88" s="2">
        <v>14</v>
      </c>
      <c r="BM88" s="7">
        <v>19</v>
      </c>
      <c r="BN88" s="8">
        <v>1</v>
      </c>
      <c r="BO88" s="10">
        <v>4</v>
      </c>
      <c r="BP88" s="26">
        <f>[1]Magistrenes!D90</f>
        <v>6</v>
      </c>
      <c r="BQ88" s="8">
        <v>15</v>
      </c>
      <c r="BR88" s="11">
        <f>'[1]FTF-A'!C90</f>
        <v>51</v>
      </c>
      <c r="BS88" s="42">
        <f>'[1]FTF-A'!D90</f>
        <v>72</v>
      </c>
      <c r="BT88" s="8">
        <v>3</v>
      </c>
      <c r="BU88" s="2">
        <v>10</v>
      </c>
      <c r="BV88" s="9">
        <v>13</v>
      </c>
      <c r="BW88" s="8">
        <v>1</v>
      </c>
      <c r="BX88" s="37">
        <f>[1]CA!C90</f>
        <v>3</v>
      </c>
      <c r="BY88" s="42">
        <f>[1]CA!D90</f>
        <v>4</v>
      </c>
      <c r="BZ88" s="4"/>
    </row>
    <row r="89" spans="1:78" x14ac:dyDescent="0.2">
      <c r="A89" s="140"/>
      <c r="B89" s="22" t="s">
        <v>88</v>
      </c>
      <c r="C89" s="6">
        <v>52</v>
      </c>
      <c r="D89" s="10">
        <v>165</v>
      </c>
      <c r="E89" s="7">
        <v>225</v>
      </c>
      <c r="F89" s="8">
        <v>36</v>
      </c>
      <c r="G89" s="2">
        <v>109</v>
      </c>
      <c r="H89" s="9">
        <v>146</v>
      </c>
      <c r="I89" s="8">
        <v>18</v>
      </c>
      <c r="J89" s="2">
        <v>54</v>
      </c>
      <c r="K89" s="9">
        <v>72</v>
      </c>
      <c r="L89" s="8">
        <v>0</v>
      </c>
      <c r="M89" s="2">
        <v>1</v>
      </c>
      <c r="N89" s="9">
        <v>1</v>
      </c>
      <c r="O89" s="8">
        <v>7</v>
      </c>
      <c r="P89" s="2">
        <v>22</v>
      </c>
      <c r="Q89" s="9">
        <v>29</v>
      </c>
      <c r="R89" s="8">
        <v>118</v>
      </c>
      <c r="S89" s="2">
        <v>385</v>
      </c>
      <c r="T89" s="9">
        <v>534</v>
      </c>
      <c r="U89" s="12">
        <v>32</v>
      </c>
      <c r="V89" s="2">
        <v>103</v>
      </c>
      <c r="W89" s="44">
        <v>143</v>
      </c>
      <c r="X89" s="8">
        <v>6</v>
      </c>
      <c r="Y89" s="2">
        <v>18</v>
      </c>
      <c r="Z89" s="9">
        <v>24</v>
      </c>
      <c r="AA89" s="8">
        <v>13</v>
      </c>
      <c r="AB89" s="2">
        <v>41</v>
      </c>
      <c r="AC89" s="9">
        <v>55</v>
      </c>
      <c r="AD89" s="8">
        <v>12</v>
      </c>
      <c r="AE89" s="2">
        <v>47</v>
      </c>
      <c r="AF89" s="9">
        <v>70</v>
      </c>
      <c r="AG89" s="8">
        <v>7</v>
      </c>
      <c r="AH89" s="2">
        <v>19</v>
      </c>
      <c r="AI89" s="9">
        <v>25</v>
      </c>
      <c r="AJ89" s="8">
        <v>1</v>
      </c>
      <c r="AK89" s="2">
        <v>7</v>
      </c>
      <c r="AL89" s="9">
        <v>13</v>
      </c>
      <c r="AM89" s="8">
        <v>5</v>
      </c>
      <c r="AN89" s="2">
        <v>23</v>
      </c>
      <c r="AO89" s="9">
        <v>37</v>
      </c>
      <c r="AP89" s="25">
        <v>7</v>
      </c>
      <c r="AQ89" s="10">
        <v>17</v>
      </c>
      <c r="AR89" s="44">
        <f>8+13</f>
        <v>21</v>
      </c>
      <c r="AS89" s="8">
        <v>2</v>
      </c>
      <c r="AT89" s="2">
        <v>6</v>
      </c>
      <c r="AU89" s="9">
        <v>8</v>
      </c>
      <c r="AV89" s="8">
        <v>8</v>
      </c>
      <c r="AW89" s="2">
        <v>27</v>
      </c>
      <c r="AX89" s="9">
        <v>37</v>
      </c>
      <c r="AY89" s="8">
        <v>5</v>
      </c>
      <c r="AZ89" s="2">
        <v>15</v>
      </c>
      <c r="BA89" s="9">
        <v>20</v>
      </c>
      <c r="BB89" s="8">
        <v>3</v>
      </c>
      <c r="BC89" s="2">
        <v>12</v>
      </c>
      <c r="BD89" s="9">
        <v>19</v>
      </c>
      <c r="BE89" s="8">
        <v>10</v>
      </c>
      <c r="BF89" s="2">
        <v>34</v>
      </c>
      <c r="BG89" s="9">
        <v>48</v>
      </c>
      <c r="BH89" s="8">
        <v>1</v>
      </c>
      <c r="BI89" s="2">
        <v>3</v>
      </c>
      <c r="BJ89" s="9">
        <v>4</v>
      </c>
      <c r="BK89" s="8">
        <v>6</v>
      </c>
      <c r="BL89" s="2">
        <v>17</v>
      </c>
      <c r="BM89" s="7">
        <v>22</v>
      </c>
      <c r="BN89" s="8">
        <v>4</v>
      </c>
      <c r="BO89" s="10">
        <v>12</v>
      </c>
      <c r="BP89" s="26">
        <f>[1]Magistrenes!D91</f>
        <v>17</v>
      </c>
      <c r="BQ89" s="8">
        <v>13</v>
      </c>
      <c r="BR89" s="11">
        <f>'[1]FTF-A'!C91</f>
        <v>40</v>
      </c>
      <c r="BS89" s="42">
        <f>'[1]FTF-A'!D91</f>
        <v>55</v>
      </c>
      <c r="BT89" s="8">
        <v>2</v>
      </c>
      <c r="BU89" s="2">
        <v>7</v>
      </c>
      <c r="BV89" s="9">
        <v>9</v>
      </c>
      <c r="BW89" s="8">
        <v>4</v>
      </c>
      <c r="BX89" s="37">
        <f>[1]CA!C91</f>
        <v>10</v>
      </c>
      <c r="BY89" s="42">
        <f>[1]CA!D91</f>
        <v>12</v>
      </c>
      <c r="BZ89" s="4"/>
    </row>
    <row r="90" spans="1:78" x14ac:dyDescent="0.2">
      <c r="A90" s="140"/>
      <c r="B90" s="22" t="s">
        <v>89</v>
      </c>
      <c r="C90" s="6">
        <v>64</v>
      </c>
      <c r="D90" s="10">
        <v>207</v>
      </c>
      <c r="E90" s="7">
        <v>286</v>
      </c>
      <c r="F90" s="8">
        <v>76</v>
      </c>
      <c r="G90" s="2">
        <v>242</v>
      </c>
      <c r="H90" s="9">
        <v>332</v>
      </c>
      <c r="I90" s="8">
        <v>30</v>
      </c>
      <c r="J90" s="2">
        <v>98</v>
      </c>
      <c r="K90" s="9">
        <v>135</v>
      </c>
      <c r="L90" s="8">
        <v>2</v>
      </c>
      <c r="M90" s="2">
        <v>4</v>
      </c>
      <c r="N90" s="9">
        <v>5</v>
      </c>
      <c r="O90" s="8">
        <v>8</v>
      </c>
      <c r="P90" s="2">
        <v>27</v>
      </c>
      <c r="Q90" s="9">
        <v>38</v>
      </c>
      <c r="R90" s="8">
        <v>242</v>
      </c>
      <c r="S90" s="2">
        <v>768</v>
      </c>
      <c r="T90" s="9">
        <v>1053</v>
      </c>
      <c r="U90" s="12">
        <v>67</v>
      </c>
      <c r="V90" s="2">
        <v>210</v>
      </c>
      <c r="W90" s="44">
        <v>287</v>
      </c>
      <c r="X90" s="8">
        <v>19</v>
      </c>
      <c r="Y90" s="2">
        <v>60</v>
      </c>
      <c r="Z90" s="9">
        <v>82</v>
      </c>
      <c r="AA90" s="8">
        <v>20</v>
      </c>
      <c r="AB90" s="2">
        <v>72</v>
      </c>
      <c r="AC90" s="9">
        <v>104</v>
      </c>
      <c r="AD90" s="8">
        <v>52</v>
      </c>
      <c r="AE90" s="2">
        <v>178</v>
      </c>
      <c r="AF90" s="9">
        <v>252</v>
      </c>
      <c r="AG90" s="8">
        <v>16</v>
      </c>
      <c r="AH90" s="2">
        <v>43</v>
      </c>
      <c r="AI90" s="9">
        <v>53</v>
      </c>
      <c r="AJ90" s="8">
        <v>3</v>
      </c>
      <c r="AK90" s="2">
        <v>12</v>
      </c>
      <c r="AL90" s="9">
        <v>19</v>
      </c>
      <c r="AM90" s="8">
        <v>17</v>
      </c>
      <c r="AN90" s="2">
        <v>57</v>
      </c>
      <c r="AO90" s="9">
        <v>80</v>
      </c>
      <c r="AP90" s="25">
        <v>9</v>
      </c>
      <c r="AQ90" s="10">
        <v>30</v>
      </c>
      <c r="AR90" s="44">
        <f>34+8</f>
        <v>42</v>
      </c>
      <c r="AS90" s="8">
        <v>6</v>
      </c>
      <c r="AT90" s="2">
        <v>21</v>
      </c>
      <c r="AU90" s="9">
        <v>30</v>
      </c>
      <c r="AV90" s="8">
        <v>15</v>
      </c>
      <c r="AW90" s="2">
        <v>50</v>
      </c>
      <c r="AX90" s="9">
        <v>70</v>
      </c>
      <c r="AY90" s="8">
        <v>4</v>
      </c>
      <c r="AZ90" s="2">
        <v>16</v>
      </c>
      <c r="BA90" s="9">
        <v>23</v>
      </c>
      <c r="BB90" s="8">
        <v>6</v>
      </c>
      <c r="BC90" s="2">
        <v>24</v>
      </c>
      <c r="BD90" s="9">
        <v>36</v>
      </c>
      <c r="BE90" s="8">
        <v>12</v>
      </c>
      <c r="BF90" s="2">
        <v>43</v>
      </c>
      <c r="BG90" s="9">
        <v>61</v>
      </c>
      <c r="BH90" s="8">
        <v>5</v>
      </c>
      <c r="BI90" s="2">
        <v>13</v>
      </c>
      <c r="BJ90" s="9">
        <v>16</v>
      </c>
      <c r="BK90" s="8">
        <v>13</v>
      </c>
      <c r="BL90" s="2">
        <v>42</v>
      </c>
      <c r="BM90" s="7">
        <v>58</v>
      </c>
      <c r="BN90" s="8">
        <v>5</v>
      </c>
      <c r="BO90" s="10">
        <v>12</v>
      </c>
      <c r="BP90" s="26">
        <f>[1]Magistrenes!D92</f>
        <v>14</v>
      </c>
      <c r="BQ90" s="8">
        <v>16</v>
      </c>
      <c r="BR90" s="11">
        <f>'[1]FTF-A'!C92</f>
        <v>52</v>
      </c>
      <c r="BS90" s="42">
        <f>'[1]FTF-A'!D92</f>
        <v>71</v>
      </c>
      <c r="BT90" s="8">
        <v>3</v>
      </c>
      <c r="BU90" s="2">
        <v>9</v>
      </c>
      <c r="BV90" s="9">
        <v>12</v>
      </c>
      <c r="BW90" s="8">
        <v>5</v>
      </c>
      <c r="BX90" s="37">
        <f>[1]CA!C92</f>
        <v>12</v>
      </c>
      <c r="BY90" s="42">
        <f>[1]CA!D92</f>
        <v>15</v>
      </c>
      <c r="BZ90" s="4"/>
    </row>
    <row r="91" spans="1:78" x14ac:dyDescent="0.2">
      <c r="A91" s="140"/>
      <c r="B91" s="22" t="s">
        <v>90</v>
      </c>
      <c r="C91" s="6">
        <v>65</v>
      </c>
      <c r="D91" s="10">
        <v>218</v>
      </c>
      <c r="E91" s="7">
        <v>306</v>
      </c>
      <c r="F91" s="8">
        <v>34</v>
      </c>
      <c r="G91" s="2">
        <v>106</v>
      </c>
      <c r="H91" s="9">
        <v>144</v>
      </c>
      <c r="I91" s="8">
        <v>27</v>
      </c>
      <c r="J91" s="2">
        <v>82</v>
      </c>
      <c r="K91" s="9">
        <v>110</v>
      </c>
      <c r="L91" s="8">
        <v>0</v>
      </c>
      <c r="M91" s="2">
        <v>1</v>
      </c>
      <c r="N91" s="9">
        <v>2</v>
      </c>
      <c r="O91" s="8">
        <v>7</v>
      </c>
      <c r="P91" s="2">
        <v>19</v>
      </c>
      <c r="Q91" s="9">
        <v>25</v>
      </c>
      <c r="R91" s="8">
        <v>121</v>
      </c>
      <c r="S91" s="2">
        <v>409</v>
      </c>
      <c r="T91" s="9">
        <v>575</v>
      </c>
      <c r="U91" s="12">
        <v>24</v>
      </c>
      <c r="V91" s="2">
        <v>93</v>
      </c>
      <c r="W91" s="44">
        <v>138</v>
      </c>
      <c r="X91" s="8">
        <v>4</v>
      </c>
      <c r="Y91" s="2">
        <v>14</v>
      </c>
      <c r="Z91" s="9">
        <v>19</v>
      </c>
      <c r="AA91" s="8">
        <v>11</v>
      </c>
      <c r="AB91" s="2">
        <v>47</v>
      </c>
      <c r="AC91" s="9">
        <v>72</v>
      </c>
      <c r="AD91" s="8">
        <v>21</v>
      </c>
      <c r="AE91" s="2">
        <v>72</v>
      </c>
      <c r="AF91" s="9">
        <v>102</v>
      </c>
      <c r="AG91" s="8">
        <v>4</v>
      </c>
      <c r="AH91" s="2">
        <v>12</v>
      </c>
      <c r="AI91" s="9">
        <v>17</v>
      </c>
      <c r="AJ91" s="8">
        <v>2</v>
      </c>
      <c r="AK91" s="2">
        <v>9</v>
      </c>
      <c r="AL91" s="9">
        <v>13</v>
      </c>
      <c r="AM91" s="8">
        <v>2</v>
      </c>
      <c r="AN91" s="2">
        <v>13</v>
      </c>
      <c r="AO91" s="9">
        <v>23</v>
      </c>
      <c r="AP91" s="25">
        <v>3</v>
      </c>
      <c r="AQ91" s="10">
        <v>14</v>
      </c>
      <c r="AR91" s="44">
        <f>14+7</f>
        <v>21</v>
      </c>
      <c r="AS91" s="8">
        <v>3</v>
      </c>
      <c r="AT91" s="2">
        <v>11</v>
      </c>
      <c r="AU91" s="9">
        <v>15</v>
      </c>
      <c r="AV91" s="8">
        <v>8</v>
      </c>
      <c r="AW91" s="2">
        <v>30</v>
      </c>
      <c r="AX91" s="9">
        <v>43</v>
      </c>
      <c r="AY91" s="8">
        <v>4</v>
      </c>
      <c r="AZ91" s="2">
        <v>11</v>
      </c>
      <c r="BA91" s="9">
        <v>13</v>
      </c>
      <c r="BB91" s="8">
        <v>1</v>
      </c>
      <c r="BC91" s="2">
        <v>6</v>
      </c>
      <c r="BD91" s="9">
        <v>10</v>
      </c>
      <c r="BE91" s="8">
        <v>8</v>
      </c>
      <c r="BF91" s="2">
        <v>25</v>
      </c>
      <c r="BG91" s="9">
        <v>34</v>
      </c>
      <c r="BH91" s="8">
        <v>3</v>
      </c>
      <c r="BI91" s="2">
        <v>7</v>
      </c>
      <c r="BJ91" s="9">
        <v>8</v>
      </c>
      <c r="BK91" s="8">
        <v>4</v>
      </c>
      <c r="BL91" s="2">
        <v>17</v>
      </c>
      <c r="BM91" s="7">
        <v>26</v>
      </c>
      <c r="BN91" s="8">
        <v>3</v>
      </c>
      <c r="BO91" s="10">
        <v>8</v>
      </c>
      <c r="BP91" s="26">
        <f>[1]Magistrenes!D93</f>
        <v>10</v>
      </c>
      <c r="BQ91" s="8">
        <v>14</v>
      </c>
      <c r="BR91" s="11">
        <f>'[1]FTF-A'!C93</f>
        <v>42</v>
      </c>
      <c r="BS91" s="42">
        <f>'[1]FTF-A'!D93</f>
        <v>56</v>
      </c>
      <c r="BT91" s="8">
        <v>5</v>
      </c>
      <c r="BU91" s="2">
        <v>12</v>
      </c>
      <c r="BV91" s="9">
        <v>14</v>
      </c>
      <c r="BW91" s="8">
        <v>3</v>
      </c>
      <c r="BX91" s="37">
        <f>[1]CA!C93</f>
        <v>8</v>
      </c>
      <c r="BY91" s="42">
        <f>[1]CA!D93</f>
        <v>11</v>
      </c>
      <c r="BZ91" s="4"/>
    </row>
    <row r="92" spans="1:78" x14ac:dyDescent="0.2">
      <c r="A92" s="140"/>
      <c r="B92" s="22" t="s">
        <v>91</v>
      </c>
      <c r="C92" s="6">
        <v>37</v>
      </c>
      <c r="D92" s="10">
        <v>121</v>
      </c>
      <c r="E92" s="7">
        <v>167</v>
      </c>
      <c r="F92" s="8">
        <v>25</v>
      </c>
      <c r="G92" s="2">
        <v>88</v>
      </c>
      <c r="H92" s="9">
        <v>126</v>
      </c>
      <c r="I92" s="8">
        <v>9</v>
      </c>
      <c r="J92" s="2">
        <v>36</v>
      </c>
      <c r="K92" s="9">
        <v>55</v>
      </c>
      <c r="L92" s="8">
        <v>1</v>
      </c>
      <c r="M92" s="2">
        <v>3</v>
      </c>
      <c r="N92" s="9">
        <v>3</v>
      </c>
      <c r="O92" s="8">
        <v>2</v>
      </c>
      <c r="P92" s="2">
        <v>11</v>
      </c>
      <c r="Q92" s="9">
        <v>18</v>
      </c>
      <c r="R92" s="8">
        <v>73</v>
      </c>
      <c r="S92" s="2">
        <v>244</v>
      </c>
      <c r="T92" s="9">
        <v>342</v>
      </c>
      <c r="U92" s="12">
        <v>12</v>
      </c>
      <c r="V92" s="2">
        <v>54</v>
      </c>
      <c r="W92" s="44">
        <v>83</v>
      </c>
      <c r="X92" s="8">
        <v>7</v>
      </c>
      <c r="Y92" s="2">
        <v>21</v>
      </c>
      <c r="Z92" s="9">
        <v>29</v>
      </c>
      <c r="AA92" s="8">
        <v>17</v>
      </c>
      <c r="AB92" s="2">
        <v>46</v>
      </c>
      <c r="AC92" s="9">
        <v>59</v>
      </c>
      <c r="AD92" s="8">
        <v>11</v>
      </c>
      <c r="AE92" s="2">
        <v>44</v>
      </c>
      <c r="AF92" s="9">
        <v>65</v>
      </c>
      <c r="AG92" s="8">
        <v>7</v>
      </c>
      <c r="AH92" s="2">
        <v>19</v>
      </c>
      <c r="AI92" s="9">
        <v>25</v>
      </c>
      <c r="AJ92" s="8">
        <v>2</v>
      </c>
      <c r="AK92" s="2">
        <v>9</v>
      </c>
      <c r="AL92" s="9">
        <v>14</v>
      </c>
      <c r="AM92" s="8">
        <v>0</v>
      </c>
      <c r="AN92" s="2">
        <v>3</v>
      </c>
      <c r="AO92" s="9">
        <v>6</v>
      </c>
      <c r="AP92" s="25">
        <v>7</v>
      </c>
      <c r="AQ92" s="10">
        <v>18</v>
      </c>
      <c r="AR92" s="44">
        <f>7+15</f>
        <v>22</v>
      </c>
      <c r="AS92" s="8">
        <v>1</v>
      </c>
      <c r="AT92" s="2">
        <v>3</v>
      </c>
      <c r="AU92" s="9">
        <v>4</v>
      </c>
      <c r="AV92" s="8">
        <v>9</v>
      </c>
      <c r="AW92" s="2">
        <v>30</v>
      </c>
      <c r="AX92" s="9">
        <v>42</v>
      </c>
      <c r="AY92" s="8">
        <v>4</v>
      </c>
      <c r="AZ92" s="2">
        <v>11</v>
      </c>
      <c r="BA92" s="9">
        <v>14</v>
      </c>
      <c r="BB92" s="8">
        <v>2</v>
      </c>
      <c r="BC92" s="2">
        <v>10</v>
      </c>
      <c r="BD92" s="9">
        <v>15</v>
      </c>
      <c r="BE92" s="8">
        <v>8</v>
      </c>
      <c r="BF92" s="2">
        <v>23</v>
      </c>
      <c r="BG92" s="9">
        <v>30</v>
      </c>
      <c r="BH92" s="8">
        <v>1</v>
      </c>
      <c r="BI92" s="2">
        <v>4</v>
      </c>
      <c r="BJ92" s="9">
        <v>6</v>
      </c>
      <c r="BK92" s="8">
        <v>9</v>
      </c>
      <c r="BL92" s="2">
        <v>31</v>
      </c>
      <c r="BM92" s="7">
        <v>43</v>
      </c>
      <c r="BN92" s="8">
        <v>3</v>
      </c>
      <c r="BO92" s="10">
        <v>8</v>
      </c>
      <c r="BP92" s="26">
        <f>[1]Magistrenes!D94</f>
        <v>10</v>
      </c>
      <c r="BQ92" s="8">
        <v>7</v>
      </c>
      <c r="BR92" s="11">
        <f>'[1]FTF-A'!C94</f>
        <v>24</v>
      </c>
      <c r="BS92" s="42">
        <f>'[1]FTF-A'!D94</f>
        <v>35</v>
      </c>
      <c r="BT92" s="8">
        <v>3</v>
      </c>
      <c r="BU92" s="2">
        <v>8</v>
      </c>
      <c r="BV92" s="9">
        <v>9</v>
      </c>
      <c r="BW92" s="8">
        <v>1</v>
      </c>
      <c r="BX92" s="37">
        <f>[1]CA!C94</f>
        <v>5</v>
      </c>
      <c r="BY92" s="42">
        <f>[1]CA!D94</f>
        <v>7</v>
      </c>
      <c r="BZ92" s="4"/>
    </row>
    <row r="93" spans="1:78" x14ac:dyDescent="0.2">
      <c r="A93" s="140"/>
      <c r="B93" s="22" t="s">
        <v>92</v>
      </c>
      <c r="C93" s="6">
        <v>69</v>
      </c>
      <c r="D93" s="10">
        <v>211</v>
      </c>
      <c r="E93" s="7">
        <v>284</v>
      </c>
      <c r="F93" s="8">
        <v>53</v>
      </c>
      <c r="G93" s="2">
        <v>152</v>
      </c>
      <c r="H93" s="9">
        <v>199</v>
      </c>
      <c r="I93" s="8">
        <v>23</v>
      </c>
      <c r="J93" s="2">
        <v>73</v>
      </c>
      <c r="K93" s="9">
        <v>101</v>
      </c>
      <c r="L93" s="8">
        <v>2</v>
      </c>
      <c r="M93" s="2">
        <v>5</v>
      </c>
      <c r="N93" s="9">
        <v>6</v>
      </c>
      <c r="O93" s="8">
        <v>8</v>
      </c>
      <c r="P93" s="2">
        <v>24</v>
      </c>
      <c r="Q93" s="9">
        <v>31</v>
      </c>
      <c r="R93" s="8">
        <v>135</v>
      </c>
      <c r="S93" s="2">
        <v>430</v>
      </c>
      <c r="T93" s="9">
        <v>589</v>
      </c>
      <c r="U93" s="12">
        <v>44</v>
      </c>
      <c r="V93" s="2">
        <v>136</v>
      </c>
      <c r="W93" s="44">
        <v>185</v>
      </c>
      <c r="X93" s="8">
        <v>7</v>
      </c>
      <c r="Y93" s="2">
        <v>23</v>
      </c>
      <c r="Z93" s="9">
        <v>32</v>
      </c>
      <c r="AA93" s="8">
        <v>23</v>
      </c>
      <c r="AB93" s="2">
        <v>69</v>
      </c>
      <c r="AC93" s="9">
        <v>93</v>
      </c>
      <c r="AD93" s="8">
        <v>26</v>
      </c>
      <c r="AE93" s="2">
        <v>99</v>
      </c>
      <c r="AF93" s="9">
        <v>145</v>
      </c>
      <c r="AG93" s="8">
        <v>20</v>
      </c>
      <c r="AH93" s="2">
        <v>52</v>
      </c>
      <c r="AI93" s="9">
        <v>63</v>
      </c>
      <c r="AJ93" s="8">
        <v>5</v>
      </c>
      <c r="AK93" s="2">
        <v>14</v>
      </c>
      <c r="AL93" s="9">
        <v>19</v>
      </c>
      <c r="AM93" s="8">
        <v>3</v>
      </c>
      <c r="AN93" s="2">
        <v>12</v>
      </c>
      <c r="AO93" s="9">
        <v>18</v>
      </c>
      <c r="AP93" s="25">
        <v>7</v>
      </c>
      <c r="AQ93" s="10">
        <v>24</v>
      </c>
      <c r="AR93" s="44">
        <f>14+20</f>
        <v>34</v>
      </c>
      <c r="AS93" s="8">
        <v>3</v>
      </c>
      <c r="AT93" s="2">
        <v>12</v>
      </c>
      <c r="AU93" s="9">
        <v>17</v>
      </c>
      <c r="AV93" s="8">
        <v>13</v>
      </c>
      <c r="AW93" s="2">
        <v>45</v>
      </c>
      <c r="AX93" s="9">
        <v>65</v>
      </c>
      <c r="AY93" s="8">
        <v>6</v>
      </c>
      <c r="AZ93" s="2">
        <v>18</v>
      </c>
      <c r="BA93" s="9">
        <v>24</v>
      </c>
      <c r="BB93" s="8">
        <v>1</v>
      </c>
      <c r="BC93" s="2">
        <v>9</v>
      </c>
      <c r="BD93" s="9">
        <v>17</v>
      </c>
      <c r="BE93" s="8">
        <v>14</v>
      </c>
      <c r="BF93" s="2">
        <v>37</v>
      </c>
      <c r="BG93" s="9">
        <v>47</v>
      </c>
      <c r="BH93" s="8">
        <v>6</v>
      </c>
      <c r="BI93" s="2">
        <v>17</v>
      </c>
      <c r="BJ93" s="9">
        <v>21</v>
      </c>
      <c r="BK93" s="8">
        <v>11</v>
      </c>
      <c r="BL93" s="2">
        <v>34</v>
      </c>
      <c r="BM93" s="7">
        <v>47</v>
      </c>
      <c r="BN93" s="8">
        <v>6</v>
      </c>
      <c r="BO93" s="10">
        <v>14</v>
      </c>
      <c r="BP93" s="26">
        <f>[1]Magistrenes!D95</f>
        <v>16</v>
      </c>
      <c r="BQ93" s="8">
        <v>16</v>
      </c>
      <c r="BR93" s="11">
        <f>'[1]FTF-A'!C95</f>
        <v>50</v>
      </c>
      <c r="BS93" s="42">
        <f>'[1]FTF-A'!D95</f>
        <v>68</v>
      </c>
      <c r="BT93" s="8">
        <v>4</v>
      </c>
      <c r="BU93" s="2">
        <v>12</v>
      </c>
      <c r="BV93" s="9">
        <v>16</v>
      </c>
      <c r="BW93" s="8">
        <v>2</v>
      </c>
      <c r="BX93" s="37">
        <f>[1]CA!C95</f>
        <v>7</v>
      </c>
      <c r="BY93" s="42">
        <f>[1]CA!D95</f>
        <v>10</v>
      </c>
      <c r="BZ93" s="4"/>
    </row>
    <row r="94" spans="1:78" x14ac:dyDescent="0.2">
      <c r="A94" s="140"/>
      <c r="B94" s="22" t="s">
        <v>93</v>
      </c>
      <c r="C94" s="6">
        <v>54</v>
      </c>
      <c r="D94" s="10">
        <v>171</v>
      </c>
      <c r="E94" s="7">
        <v>234</v>
      </c>
      <c r="F94" s="8">
        <v>27</v>
      </c>
      <c r="G94" s="2">
        <v>92</v>
      </c>
      <c r="H94" s="9">
        <v>130</v>
      </c>
      <c r="I94" s="8">
        <v>17</v>
      </c>
      <c r="J94" s="2">
        <v>63</v>
      </c>
      <c r="K94" s="9">
        <v>92</v>
      </c>
      <c r="L94" s="8">
        <v>0</v>
      </c>
      <c r="M94" s="2">
        <v>1</v>
      </c>
      <c r="N94" s="9">
        <v>2</v>
      </c>
      <c r="O94" s="8">
        <v>4</v>
      </c>
      <c r="P94" s="2">
        <v>13</v>
      </c>
      <c r="Q94" s="9">
        <v>17</v>
      </c>
      <c r="R94" s="8">
        <v>148</v>
      </c>
      <c r="S94" s="2">
        <v>477</v>
      </c>
      <c r="T94" s="9">
        <v>657</v>
      </c>
      <c r="U94" s="12">
        <v>25</v>
      </c>
      <c r="V94" s="2">
        <v>87</v>
      </c>
      <c r="W94" s="44">
        <v>123</v>
      </c>
      <c r="X94" s="8">
        <v>6</v>
      </c>
      <c r="Y94" s="2">
        <v>21</v>
      </c>
      <c r="Z94" s="9">
        <v>31</v>
      </c>
      <c r="AA94" s="8">
        <v>15</v>
      </c>
      <c r="AB94" s="2">
        <v>54</v>
      </c>
      <c r="AC94" s="9">
        <v>77</v>
      </c>
      <c r="AD94" s="8">
        <v>11</v>
      </c>
      <c r="AE94" s="2">
        <v>43</v>
      </c>
      <c r="AF94" s="9">
        <v>64</v>
      </c>
      <c r="AG94" s="8">
        <v>5</v>
      </c>
      <c r="AH94" s="2">
        <v>15</v>
      </c>
      <c r="AI94" s="9">
        <v>21</v>
      </c>
      <c r="AJ94" s="8">
        <v>3</v>
      </c>
      <c r="AK94" s="2">
        <v>10</v>
      </c>
      <c r="AL94" s="9">
        <v>14</v>
      </c>
      <c r="AM94" s="8">
        <v>4</v>
      </c>
      <c r="AN94" s="2">
        <v>16</v>
      </c>
      <c r="AO94" s="9">
        <v>23</v>
      </c>
      <c r="AP94" s="25">
        <v>11</v>
      </c>
      <c r="AQ94" s="10">
        <v>30</v>
      </c>
      <c r="AR94" s="44">
        <f>24+15</f>
        <v>39</v>
      </c>
      <c r="AS94" s="8">
        <v>4</v>
      </c>
      <c r="AT94" s="2">
        <v>7</v>
      </c>
      <c r="AU94" s="9">
        <v>7</v>
      </c>
      <c r="AV94" s="8">
        <v>8</v>
      </c>
      <c r="AW94" s="2">
        <v>28</v>
      </c>
      <c r="AX94" s="9">
        <v>39</v>
      </c>
      <c r="AY94" s="8">
        <v>5</v>
      </c>
      <c r="AZ94" s="2">
        <v>18</v>
      </c>
      <c r="BA94" s="9">
        <v>25</v>
      </c>
      <c r="BB94" s="8">
        <v>3</v>
      </c>
      <c r="BC94" s="2">
        <v>14</v>
      </c>
      <c r="BD94" s="9">
        <v>22</v>
      </c>
      <c r="BE94" s="8">
        <v>9</v>
      </c>
      <c r="BF94" s="2">
        <v>28</v>
      </c>
      <c r="BG94" s="9">
        <v>37</v>
      </c>
      <c r="BH94" s="8">
        <v>3</v>
      </c>
      <c r="BI94" s="2">
        <v>6</v>
      </c>
      <c r="BJ94" s="9">
        <v>6</v>
      </c>
      <c r="BK94" s="8">
        <v>8</v>
      </c>
      <c r="BL94" s="2">
        <v>24</v>
      </c>
      <c r="BM94" s="7">
        <v>32</v>
      </c>
      <c r="BN94" s="8">
        <v>3</v>
      </c>
      <c r="BO94" s="10">
        <v>11</v>
      </c>
      <c r="BP94" s="26">
        <f>[1]Magistrenes!D96</f>
        <v>15</v>
      </c>
      <c r="BQ94" s="8">
        <v>16</v>
      </c>
      <c r="BR94" s="11">
        <f>'[1]FTF-A'!C96</f>
        <v>52</v>
      </c>
      <c r="BS94" s="42">
        <f>'[1]FTF-A'!D96</f>
        <v>72</v>
      </c>
      <c r="BT94" s="8">
        <v>4</v>
      </c>
      <c r="BU94" s="2">
        <v>10</v>
      </c>
      <c r="BV94" s="9">
        <v>12</v>
      </c>
      <c r="BW94" s="8">
        <v>2</v>
      </c>
      <c r="BX94" s="37">
        <f>[1]CA!C96</f>
        <v>6</v>
      </c>
      <c r="BY94" s="42">
        <f>[1]CA!D96</f>
        <v>9</v>
      </c>
      <c r="BZ94" s="4"/>
    </row>
    <row r="95" spans="1:78" x14ac:dyDescent="0.2">
      <c r="A95" s="140"/>
      <c r="B95" s="22" t="s">
        <v>94</v>
      </c>
      <c r="C95" s="6">
        <v>256</v>
      </c>
      <c r="D95" s="10">
        <v>789</v>
      </c>
      <c r="E95" s="7">
        <v>1066</v>
      </c>
      <c r="F95" s="8">
        <v>264</v>
      </c>
      <c r="G95" s="2">
        <v>795</v>
      </c>
      <c r="H95" s="9">
        <v>1062</v>
      </c>
      <c r="I95" s="8">
        <v>83</v>
      </c>
      <c r="J95" s="2">
        <v>249</v>
      </c>
      <c r="K95" s="9">
        <v>332</v>
      </c>
      <c r="L95" s="8">
        <v>15</v>
      </c>
      <c r="M95" s="2">
        <v>47</v>
      </c>
      <c r="N95" s="9">
        <v>63</v>
      </c>
      <c r="O95" s="8">
        <v>38</v>
      </c>
      <c r="P95" s="2">
        <v>132</v>
      </c>
      <c r="Q95" s="9">
        <v>187</v>
      </c>
      <c r="R95" s="8">
        <v>447</v>
      </c>
      <c r="S95" s="2">
        <v>1404</v>
      </c>
      <c r="T95" s="9">
        <v>1915</v>
      </c>
      <c r="U95" s="12">
        <v>154</v>
      </c>
      <c r="V95" s="2">
        <v>502</v>
      </c>
      <c r="W95" s="44">
        <v>697</v>
      </c>
      <c r="X95" s="8">
        <v>52</v>
      </c>
      <c r="Y95" s="2">
        <v>187</v>
      </c>
      <c r="Z95" s="9">
        <v>270</v>
      </c>
      <c r="AA95" s="8">
        <v>75</v>
      </c>
      <c r="AB95" s="2">
        <v>244</v>
      </c>
      <c r="AC95" s="9">
        <v>339</v>
      </c>
      <c r="AD95" s="8">
        <v>93</v>
      </c>
      <c r="AE95" s="2">
        <v>284</v>
      </c>
      <c r="AF95" s="9">
        <v>383</v>
      </c>
      <c r="AG95" s="8">
        <v>24</v>
      </c>
      <c r="AH95" s="2">
        <v>78</v>
      </c>
      <c r="AI95" s="9">
        <v>107</v>
      </c>
      <c r="AJ95" s="8">
        <v>12</v>
      </c>
      <c r="AK95" s="2">
        <v>52</v>
      </c>
      <c r="AL95" s="9">
        <v>80</v>
      </c>
      <c r="AM95" s="8">
        <v>33</v>
      </c>
      <c r="AN95" s="2">
        <v>128</v>
      </c>
      <c r="AO95" s="9">
        <v>189</v>
      </c>
      <c r="AP95" s="25">
        <v>65</v>
      </c>
      <c r="AQ95" s="10">
        <v>205</v>
      </c>
      <c r="AR95" s="44">
        <f>159+122</f>
        <v>281</v>
      </c>
      <c r="AS95" s="8">
        <v>27</v>
      </c>
      <c r="AT95" s="2">
        <v>85</v>
      </c>
      <c r="AU95" s="9">
        <v>115</v>
      </c>
      <c r="AV95" s="8">
        <v>43</v>
      </c>
      <c r="AW95" s="2">
        <v>143</v>
      </c>
      <c r="AX95" s="9">
        <v>200</v>
      </c>
      <c r="AY95" s="8">
        <v>39</v>
      </c>
      <c r="AZ95" s="2">
        <v>128</v>
      </c>
      <c r="BA95" s="9">
        <v>178</v>
      </c>
      <c r="BB95" s="8">
        <v>39</v>
      </c>
      <c r="BC95" s="2">
        <v>183</v>
      </c>
      <c r="BD95" s="9">
        <v>288</v>
      </c>
      <c r="BE95" s="8">
        <v>71</v>
      </c>
      <c r="BF95" s="2">
        <v>216</v>
      </c>
      <c r="BG95" s="9">
        <v>291</v>
      </c>
      <c r="BH95" s="8">
        <v>17</v>
      </c>
      <c r="BI95" s="2">
        <v>52</v>
      </c>
      <c r="BJ95" s="9">
        <v>70</v>
      </c>
      <c r="BK95" s="8">
        <v>219</v>
      </c>
      <c r="BL95" s="2">
        <v>819</v>
      </c>
      <c r="BM95" s="7">
        <v>1201</v>
      </c>
      <c r="BN95" s="8">
        <v>104</v>
      </c>
      <c r="BO95" s="10">
        <v>344</v>
      </c>
      <c r="BP95" s="26">
        <f>[1]Magistrenes!D97</f>
        <v>480</v>
      </c>
      <c r="BQ95" s="8">
        <v>166</v>
      </c>
      <c r="BR95" s="11">
        <f>'[1]FTF-A'!C97</f>
        <v>544</v>
      </c>
      <c r="BS95" s="42">
        <f>'[1]FTF-A'!D97</f>
        <v>756</v>
      </c>
      <c r="BT95" s="8">
        <v>16</v>
      </c>
      <c r="BU95" s="2">
        <v>46</v>
      </c>
      <c r="BV95" s="9">
        <v>61</v>
      </c>
      <c r="BW95" s="8">
        <v>79</v>
      </c>
      <c r="BX95" s="37">
        <f>[1]CA!C97</f>
        <v>256</v>
      </c>
      <c r="BY95" s="42">
        <f>[1]CA!D97</f>
        <v>353</v>
      </c>
      <c r="BZ95" s="4"/>
    </row>
    <row r="96" spans="1:78" x14ac:dyDescent="0.2">
      <c r="A96" s="140"/>
      <c r="B96" s="23" t="s">
        <v>95</v>
      </c>
      <c r="C96" s="6">
        <v>89</v>
      </c>
      <c r="D96" s="10">
        <v>280</v>
      </c>
      <c r="E96" s="7">
        <v>381</v>
      </c>
      <c r="F96" s="8">
        <v>69</v>
      </c>
      <c r="G96" s="2">
        <v>237</v>
      </c>
      <c r="H96" s="9">
        <v>336</v>
      </c>
      <c r="I96" s="8">
        <v>37</v>
      </c>
      <c r="J96" s="2">
        <v>115</v>
      </c>
      <c r="K96" s="9">
        <v>155</v>
      </c>
      <c r="L96" s="8">
        <v>3</v>
      </c>
      <c r="M96" s="2">
        <v>8</v>
      </c>
      <c r="N96" s="9">
        <v>10</v>
      </c>
      <c r="O96" s="8">
        <v>10</v>
      </c>
      <c r="P96" s="2">
        <v>39</v>
      </c>
      <c r="Q96" s="9">
        <v>58</v>
      </c>
      <c r="R96" s="8">
        <v>233</v>
      </c>
      <c r="S96" s="2">
        <v>768</v>
      </c>
      <c r="T96" s="9">
        <v>1070</v>
      </c>
      <c r="U96" s="12">
        <v>62</v>
      </c>
      <c r="V96" s="2">
        <v>205</v>
      </c>
      <c r="W96" s="44">
        <v>285</v>
      </c>
      <c r="X96" s="8">
        <v>28</v>
      </c>
      <c r="Y96" s="2">
        <v>82</v>
      </c>
      <c r="Z96" s="9">
        <v>108</v>
      </c>
      <c r="AA96" s="8">
        <v>24</v>
      </c>
      <c r="AB96" s="2">
        <v>71</v>
      </c>
      <c r="AC96" s="9">
        <v>94</v>
      </c>
      <c r="AD96" s="8">
        <v>30</v>
      </c>
      <c r="AE96" s="2">
        <v>106</v>
      </c>
      <c r="AF96" s="9">
        <v>151</v>
      </c>
      <c r="AG96" s="8">
        <v>14</v>
      </c>
      <c r="AH96" s="2">
        <v>53</v>
      </c>
      <c r="AI96" s="9">
        <v>79</v>
      </c>
      <c r="AJ96" s="8">
        <v>4</v>
      </c>
      <c r="AK96" s="2">
        <v>15</v>
      </c>
      <c r="AL96" s="9">
        <v>23</v>
      </c>
      <c r="AM96" s="8">
        <v>12</v>
      </c>
      <c r="AN96" s="2">
        <v>40</v>
      </c>
      <c r="AO96" s="9">
        <v>56</v>
      </c>
      <c r="AP96" s="25">
        <v>12</v>
      </c>
      <c r="AQ96" s="10">
        <v>37</v>
      </c>
      <c r="AR96" s="44">
        <f>28+21</f>
        <v>49</v>
      </c>
      <c r="AS96" s="8">
        <v>4</v>
      </c>
      <c r="AT96" s="2">
        <v>11</v>
      </c>
      <c r="AU96" s="9">
        <v>15</v>
      </c>
      <c r="AV96" s="8">
        <v>15</v>
      </c>
      <c r="AW96" s="2">
        <v>50</v>
      </c>
      <c r="AX96" s="9">
        <v>71</v>
      </c>
      <c r="AY96" s="8">
        <v>8</v>
      </c>
      <c r="AZ96" s="2">
        <v>24</v>
      </c>
      <c r="BA96" s="9">
        <v>32</v>
      </c>
      <c r="BB96" s="8">
        <v>7</v>
      </c>
      <c r="BC96" s="2">
        <v>32</v>
      </c>
      <c r="BD96" s="9">
        <v>51</v>
      </c>
      <c r="BE96" s="8">
        <v>17</v>
      </c>
      <c r="BF96" s="2">
        <v>60</v>
      </c>
      <c r="BG96" s="9">
        <v>87</v>
      </c>
      <c r="BH96" s="8">
        <v>4</v>
      </c>
      <c r="BI96" s="2">
        <v>11</v>
      </c>
      <c r="BJ96" s="9">
        <v>14</v>
      </c>
      <c r="BK96" s="8">
        <v>11</v>
      </c>
      <c r="BL96" s="2">
        <v>40</v>
      </c>
      <c r="BM96" s="7">
        <v>58</v>
      </c>
      <c r="BN96" s="8">
        <v>6</v>
      </c>
      <c r="BO96" s="10">
        <v>17</v>
      </c>
      <c r="BP96" s="26">
        <f>[1]Magistrenes!D98</f>
        <v>21</v>
      </c>
      <c r="BQ96" s="8">
        <v>21</v>
      </c>
      <c r="BR96" s="11">
        <f>'[1]FTF-A'!C98</f>
        <v>66</v>
      </c>
      <c r="BS96" s="42">
        <f>'[1]FTF-A'!D98</f>
        <v>91</v>
      </c>
      <c r="BT96" s="8">
        <v>6</v>
      </c>
      <c r="BU96" s="2">
        <v>18</v>
      </c>
      <c r="BV96" s="9">
        <v>25</v>
      </c>
      <c r="BW96" s="8">
        <v>6</v>
      </c>
      <c r="BX96" s="37">
        <f>[1]CA!C98</f>
        <v>19</v>
      </c>
      <c r="BY96" s="42">
        <f>[1]CA!D98</f>
        <v>26</v>
      </c>
      <c r="BZ96" s="4"/>
    </row>
    <row r="97" spans="1:78" x14ac:dyDescent="0.2">
      <c r="A97" s="33"/>
      <c r="B97" s="24" t="s">
        <v>96</v>
      </c>
      <c r="C97" s="6">
        <v>8</v>
      </c>
      <c r="D97" s="10">
        <v>32</v>
      </c>
      <c r="E97" s="7">
        <v>48</v>
      </c>
      <c r="F97" s="8">
        <v>4</v>
      </c>
      <c r="G97" s="2">
        <v>11</v>
      </c>
      <c r="H97" s="9">
        <v>14</v>
      </c>
      <c r="I97" s="8">
        <v>5</v>
      </c>
      <c r="J97" s="2">
        <v>12</v>
      </c>
      <c r="K97" s="9">
        <v>14</v>
      </c>
      <c r="L97" s="8">
        <v>1</v>
      </c>
      <c r="M97" s="2">
        <v>2</v>
      </c>
      <c r="N97" s="9">
        <v>3</v>
      </c>
      <c r="O97" s="8">
        <v>0</v>
      </c>
      <c r="P97" s="2">
        <v>1</v>
      </c>
      <c r="Q97" s="9">
        <v>1</v>
      </c>
      <c r="R97" s="8">
        <v>11</v>
      </c>
      <c r="S97" s="2">
        <v>57</v>
      </c>
      <c r="T97" s="9">
        <v>92</v>
      </c>
      <c r="U97" s="12">
        <v>3</v>
      </c>
      <c r="V97" s="2">
        <v>12</v>
      </c>
      <c r="W97" s="44">
        <v>19</v>
      </c>
      <c r="X97" s="8">
        <v>1</v>
      </c>
      <c r="Y97" s="2">
        <v>1</v>
      </c>
      <c r="Z97" s="9">
        <v>1</v>
      </c>
      <c r="AA97" s="8">
        <v>5</v>
      </c>
      <c r="AB97" s="2">
        <v>17</v>
      </c>
      <c r="AC97" s="9">
        <v>23</v>
      </c>
      <c r="AD97" s="8">
        <v>1</v>
      </c>
      <c r="AE97" s="2">
        <v>3</v>
      </c>
      <c r="AF97" s="9">
        <v>4</v>
      </c>
      <c r="AG97" s="8">
        <v>0</v>
      </c>
      <c r="AH97" s="2">
        <v>0</v>
      </c>
      <c r="AI97" s="9">
        <v>0</v>
      </c>
      <c r="AJ97" s="8">
        <v>1</v>
      </c>
      <c r="AK97" s="2">
        <v>3</v>
      </c>
      <c r="AL97" s="9">
        <v>4</v>
      </c>
      <c r="AM97" s="8">
        <v>0</v>
      </c>
      <c r="AN97" s="2">
        <v>1</v>
      </c>
      <c r="AO97" s="9">
        <v>1</v>
      </c>
      <c r="AP97" s="25">
        <v>2</v>
      </c>
      <c r="AQ97" s="10">
        <v>5</v>
      </c>
      <c r="AR97" s="44">
        <f>6+1</f>
        <v>7</v>
      </c>
      <c r="AS97" s="8">
        <v>2</v>
      </c>
      <c r="AT97" s="2">
        <v>5</v>
      </c>
      <c r="AU97" s="9">
        <v>6</v>
      </c>
      <c r="AV97" s="8">
        <v>1</v>
      </c>
      <c r="AW97" s="2">
        <v>2</v>
      </c>
      <c r="AX97" s="9">
        <v>2</v>
      </c>
      <c r="AY97" s="8">
        <v>0</v>
      </c>
      <c r="AZ97" s="2">
        <v>0</v>
      </c>
      <c r="BA97" s="9">
        <v>0</v>
      </c>
      <c r="BB97" s="8">
        <v>1</v>
      </c>
      <c r="BC97" s="2">
        <v>4</v>
      </c>
      <c r="BD97" s="9">
        <v>7</v>
      </c>
      <c r="BE97" s="8">
        <v>0</v>
      </c>
      <c r="BF97" s="2">
        <v>1</v>
      </c>
      <c r="BG97" s="9">
        <v>1</v>
      </c>
      <c r="BH97" s="8" t="s">
        <v>124</v>
      </c>
      <c r="BI97" s="2">
        <v>2</v>
      </c>
      <c r="BJ97" s="9">
        <v>3</v>
      </c>
      <c r="BK97" s="8">
        <v>6</v>
      </c>
      <c r="BL97" s="2">
        <v>15</v>
      </c>
      <c r="BM97" s="7">
        <v>19</v>
      </c>
      <c r="BN97" s="8">
        <v>1</v>
      </c>
      <c r="BO97" s="10">
        <v>4</v>
      </c>
      <c r="BP97" s="26">
        <f>[1]Magistrenes!D99</f>
        <v>6</v>
      </c>
      <c r="BQ97" s="8">
        <v>2</v>
      </c>
      <c r="BR97" s="11">
        <f>'[1]FTF-A'!C99</f>
        <v>7</v>
      </c>
      <c r="BS97" s="42">
        <f>'[1]FTF-A'!D99</f>
        <v>9</v>
      </c>
      <c r="BT97" s="8">
        <v>1</v>
      </c>
      <c r="BU97" s="2">
        <v>1</v>
      </c>
      <c r="BV97" s="9">
        <v>1</v>
      </c>
      <c r="BW97" s="8">
        <v>2</v>
      </c>
      <c r="BX97" s="37">
        <f>[1]CA!C99</f>
        <v>6</v>
      </c>
      <c r="BY97" s="42">
        <f>[1]CA!D99</f>
        <v>9</v>
      </c>
      <c r="BZ97" s="4"/>
    </row>
    <row r="98" spans="1:78" x14ac:dyDescent="0.2">
      <c r="A98" s="34"/>
      <c r="B98" s="50" t="s">
        <v>97</v>
      </c>
      <c r="C98" s="51">
        <f t="shared" ref="C98:AH98" si="0">SUM(C3:C97)</f>
        <v>6572</v>
      </c>
      <c r="D98" s="52">
        <f t="shared" si="0"/>
        <v>20537</v>
      </c>
      <c r="E98" s="53">
        <f t="shared" si="0"/>
        <v>27932</v>
      </c>
      <c r="F98" s="51">
        <f t="shared" si="0"/>
        <v>6131</v>
      </c>
      <c r="G98" s="52">
        <f t="shared" si="0"/>
        <v>18386</v>
      </c>
      <c r="H98" s="53">
        <f t="shared" si="0"/>
        <v>24503</v>
      </c>
      <c r="I98" s="51">
        <f t="shared" si="0"/>
        <v>2930</v>
      </c>
      <c r="J98" s="52">
        <f t="shared" si="0"/>
        <v>9052</v>
      </c>
      <c r="K98" s="53">
        <f t="shared" si="0"/>
        <v>12253</v>
      </c>
      <c r="L98" s="51">
        <f t="shared" si="0"/>
        <v>812</v>
      </c>
      <c r="M98" s="52">
        <f t="shared" si="0"/>
        <v>2385</v>
      </c>
      <c r="N98" s="53">
        <f t="shared" si="0"/>
        <v>3141</v>
      </c>
      <c r="O98" s="51">
        <f t="shared" si="0"/>
        <v>738</v>
      </c>
      <c r="P98" s="52">
        <f t="shared" si="0"/>
        <v>2494</v>
      </c>
      <c r="Q98" s="53">
        <f t="shared" si="0"/>
        <v>3508</v>
      </c>
      <c r="R98" s="51">
        <f t="shared" si="0"/>
        <v>11445</v>
      </c>
      <c r="S98" s="52">
        <f t="shared" si="0"/>
        <v>35756</v>
      </c>
      <c r="T98" s="53">
        <f t="shared" si="0"/>
        <v>48616</v>
      </c>
      <c r="U98" s="54">
        <f t="shared" si="0"/>
        <v>4067</v>
      </c>
      <c r="V98" s="52">
        <f t="shared" si="0"/>
        <v>12845</v>
      </c>
      <c r="W98" s="55">
        <f t="shared" si="0"/>
        <v>17565</v>
      </c>
      <c r="X98" s="51">
        <f t="shared" si="0"/>
        <v>1234</v>
      </c>
      <c r="Y98" s="52">
        <f t="shared" si="0"/>
        <v>4064</v>
      </c>
      <c r="Z98" s="53">
        <f t="shared" si="0"/>
        <v>5661</v>
      </c>
      <c r="AA98" s="51">
        <f t="shared" si="0"/>
        <v>2689</v>
      </c>
      <c r="AB98" s="52">
        <f t="shared" si="0"/>
        <v>8440</v>
      </c>
      <c r="AC98" s="53">
        <f t="shared" si="0"/>
        <v>11511</v>
      </c>
      <c r="AD98" s="51">
        <f t="shared" si="0"/>
        <v>1988</v>
      </c>
      <c r="AE98" s="52">
        <f t="shared" si="0"/>
        <v>6475</v>
      </c>
      <c r="AF98" s="53">
        <f t="shared" si="0"/>
        <v>8973</v>
      </c>
      <c r="AG98" s="51">
        <f t="shared" si="0"/>
        <v>706</v>
      </c>
      <c r="AH98" s="52">
        <f t="shared" si="0"/>
        <v>2063</v>
      </c>
      <c r="AI98" s="53">
        <f t="shared" ref="AI98:BN98" si="1">SUM(AI3:AI97)</f>
        <v>2714</v>
      </c>
      <c r="AJ98" s="51">
        <f t="shared" si="1"/>
        <v>351</v>
      </c>
      <c r="AK98" s="52">
        <f t="shared" si="1"/>
        <v>1303</v>
      </c>
      <c r="AL98" s="53">
        <f t="shared" si="1"/>
        <v>1912</v>
      </c>
      <c r="AM98" s="51">
        <f t="shared" si="1"/>
        <v>751</v>
      </c>
      <c r="AN98" s="52">
        <f t="shared" si="1"/>
        <v>2639</v>
      </c>
      <c r="AO98" s="53">
        <f t="shared" si="1"/>
        <v>3769</v>
      </c>
      <c r="AP98" s="54">
        <f t="shared" si="1"/>
        <v>1496</v>
      </c>
      <c r="AQ98" s="52">
        <f t="shared" si="1"/>
        <v>4720</v>
      </c>
      <c r="AR98" s="55">
        <f t="shared" si="1"/>
        <v>6239</v>
      </c>
      <c r="AS98" s="51">
        <f t="shared" si="1"/>
        <v>568</v>
      </c>
      <c r="AT98" s="52">
        <f t="shared" si="1"/>
        <v>1680</v>
      </c>
      <c r="AU98" s="53">
        <f t="shared" si="1"/>
        <v>2222</v>
      </c>
      <c r="AV98" s="51">
        <f t="shared" si="1"/>
        <v>1590</v>
      </c>
      <c r="AW98" s="52">
        <f t="shared" si="1"/>
        <v>5262</v>
      </c>
      <c r="AX98" s="53">
        <f t="shared" si="1"/>
        <v>7345</v>
      </c>
      <c r="AY98" s="51">
        <f t="shared" si="1"/>
        <v>950</v>
      </c>
      <c r="AZ98" s="52">
        <f t="shared" si="1"/>
        <v>2919</v>
      </c>
      <c r="BA98" s="53">
        <f t="shared" si="1"/>
        <v>3937</v>
      </c>
      <c r="BB98" s="51">
        <f t="shared" si="1"/>
        <v>686</v>
      </c>
      <c r="BC98" s="52">
        <f t="shared" si="1"/>
        <v>2807</v>
      </c>
      <c r="BD98" s="53">
        <f t="shared" si="1"/>
        <v>4246</v>
      </c>
      <c r="BE98" s="51">
        <f t="shared" si="1"/>
        <v>1294</v>
      </c>
      <c r="BF98" s="52">
        <f t="shared" si="1"/>
        <v>4156</v>
      </c>
      <c r="BG98" s="53">
        <f t="shared" si="1"/>
        <v>5713</v>
      </c>
      <c r="BH98" s="51">
        <f t="shared" si="1"/>
        <v>707</v>
      </c>
      <c r="BI98" s="52">
        <f t="shared" si="1"/>
        <v>2077</v>
      </c>
      <c r="BJ98" s="53">
        <f t="shared" si="1"/>
        <v>2743</v>
      </c>
      <c r="BK98" s="51">
        <f t="shared" si="1"/>
        <v>3622</v>
      </c>
      <c r="BL98" s="52">
        <f t="shared" si="1"/>
        <v>12259</v>
      </c>
      <c r="BM98" s="53">
        <f t="shared" si="1"/>
        <v>17287</v>
      </c>
      <c r="BN98" s="51">
        <f t="shared" si="1"/>
        <v>2081</v>
      </c>
      <c r="BO98" s="52">
        <f t="shared" ref="BO98:BY98" si="2">SUM(BO3:BO97)</f>
        <v>6232</v>
      </c>
      <c r="BP98" s="53">
        <f t="shared" si="2"/>
        <v>8293</v>
      </c>
      <c r="BQ98" s="51">
        <f t="shared" si="2"/>
        <v>2786</v>
      </c>
      <c r="BR98" s="52">
        <f t="shared" si="2"/>
        <v>8793</v>
      </c>
      <c r="BS98" s="53">
        <f t="shared" si="2"/>
        <v>12008</v>
      </c>
      <c r="BT98" s="51">
        <f t="shared" si="2"/>
        <v>652</v>
      </c>
      <c r="BU98" s="52">
        <f t="shared" si="2"/>
        <v>1764</v>
      </c>
      <c r="BV98" s="53">
        <f t="shared" si="2"/>
        <v>2228</v>
      </c>
      <c r="BW98" s="51">
        <f t="shared" si="2"/>
        <v>1417</v>
      </c>
      <c r="BX98" s="52">
        <f t="shared" si="2"/>
        <v>4534</v>
      </c>
      <c r="BY98" s="53">
        <f t="shared" si="2"/>
        <v>6229</v>
      </c>
      <c r="BZ98" s="4"/>
    </row>
    <row r="99" spans="1:78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</row>
    <row r="100" spans="1:78" x14ac:dyDescent="0.2">
      <c r="B100" s="5" t="s">
        <v>123</v>
      </c>
      <c r="C100" s="4">
        <v>6549</v>
      </c>
      <c r="D100" s="4">
        <v>20515</v>
      </c>
      <c r="E100" s="4">
        <v>27932</v>
      </c>
      <c r="F100" s="4">
        <v>6111</v>
      </c>
      <c r="G100" s="4">
        <v>18363</v>
      </c>
      <c r="H100" s="4">
        <v>24503</v>
      </c>
      <c r="I100" s="4">
        <v>2900</v>
      </c>
      <c r="J100" s="4">
        <v>9026</v>
      </c>
      <c r="K100" s="4">
        <v>12253</v>
      </c>
      <c r="L100" s="4">
        <v>789</v>
      </c>
      <c r="M100" s="4">
        <v>2359</v>
      </c>
      <c r="N100" s="4">
        <v>3141</v>
      </c>
      <c r="O100" s="4">
        <v>715</v>
      </c>
      <c r="P100" s="4">
        <v>2469</v>
      </c>
      <c r="Q100" s="4">
        <v>3508</v>
      </c>
      <c r="R100" s="4">
        <v>11421</v>
      </c>
      <c r="S100" s="4">
        <v>35729</v>
      </c>
      <c r="T100" s="4">
        <v>48616</v>
      </c>
      <c r="U100" s="4">
        <v>4043</v>
      </c>
      <c r="V100" s="4">
        <v>12826</v>
      </c>
      <c r="W100" s="4">
        <v>17565</v>
      </c>
      <c r="X100" s="4">
        <v>1206</v>
      </c>
      <c r="Y100" s="4">
        <v>4037</v>
      </c>
      <c r="Z100" s="4">
        <v>5661</v>
      </c>
      <c r="AA100" s="4">
        <v>2661</v>
      </c>
      <c r="AB100" s="4">
        <v>8417</v>
      </c>
      <c r="AC100" s="4">
        <v>11511</v>
      </c>
      <c r="AD100" s="4">
        <v>1964</v>
      </c>
      <c r="AE100" s="4">
        <v>6450</v>
      </c>
      <c r="AF100" s="4">
        <v>8973</v>
      </c>
      <c r="AG100" s="4">
        <v>681</v>
      </c>
      <c r="AH100" s="4">
        <v>2038</v>
      </c>
      <c r="AI100" s="4">
        <v>2714</v>
      </c>
      <c r="AJ100" s="4">
        <v>326</v>
      </c>
      <c r="AK100" s="4">
        <v>1282</v>
      </c>
      <c r="AL100" s="4">
        <v>1912</v>
      </c>
      <c r="AM100" s="4">
        <v>731</v>
      </c>
      <c r="AN100" s="4">
        <v>2616</v>
      </c>
      <c r="AO100" s="4">
        <v>3769</v>
      </c>
      <c r="AP100" s="4">
        <f>944+514</f>
        <v>1458</v>
      </c>
      <c r="AQ100" s="4">
        <f>2915+1662</f>
        <v>4577</v>
      </c>
      <c r="AR100" s="4">
        <f>3943+2296</f>
        <v>6239</v>
      </c>
      <c r="AS100" s="4">
        <v>544</v>
      </c>
      <c r="AT100" s="4">
        <v>1655</v>
      </c>
      <c r="AU100" s="4">
        <v>2222</v>
      </c>
      <c r="AV100" s="4">
        <v>1567</v>
      </c>
      <c r="AW100" s="4">
        <v>5239</v>
      </c>
      <c r="AX100" s="4">
        <v>7345</v>
      </c>
      <c r="AY100" s="4">
        <v>928</v>
      </c>
      <c r="AZ100" s="4">
        <v>2897</v>
      </c>
      <c r="BA100" s="4">
        <v>3937</v>
      </c>
      <c r="BB100" s="4">
        <v>658</v>
      </c>
      <c r="BC100" s="4">
        <v>2781</v>
      </c>
      <c r="BD100" s="4">
        <v>4246</v>
      </c>
      <c r="BE100" s="4">
        <v>1276</v>
      </c>
      <c r="BF100" s="4">
        <v>4132</v>
      </c>
      <c r="BG100" s="4">
        <v>5713</v>
      </c>
      <c r="BH100" s="4">
        <v>683</v>
      </c>
      <c r="BI100" s="4">
        <v>2055</v>
      </c>
      <c r="BJ100" s="4">
        <v>2743</v>
      </c>
      <c r="BK100" s="4">
        <v>3594</v>
      </c>
      <c r="BL100" s="4">
        <v>12237</v>
      </c>
      <c r="BM100" s="4">
        <v>17287</v>
      </c>
      <c r="BN100" s="4">
        <v>2059</v>
      </c>
      <c r="BO100" s="4">
        <v>6205</v>
      </c>
      <c r="BP100" s="4">
        <v>8293</v>
      </c>
      <c r="BQ100" s="4">
        <v>2762</v>
      </c>
      <c r="BR100" s="4">
        <v>8766</v>
      </c>
      <c r="BS100" s="4">
        <v>12008</v>
      </c>
      <c r="BT100" s="4">
        <v>628</v>
      </c>
      <c r="BU100" s="4">
        <v>1742</v>
      </c>
      <c r="BV100" s="4">
        <v>2228</v>
      </c>
      <c r="BW100" s="4">
        <v>1394</v>
      </c>
      <c r="BX100" s="4">
        <v>4508</v>
      </c>
      <c r="BY100" s="4">
        <v>6229</v>
      </c>
      <c r="BZ100" s="4"/>
    </row>
    <row r="101" spans="1:78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1:78" x14ac:dyDescent="0.2">
      <c r="B102" s="5" t="s">
        <v>122</v>
      </c>
      <c r="C102" s="4">
        <f t="shared" ref="C102:T102" si="3">C98-C100</f>
        <v>23</v>
      </c>
      <c r="D102" s="4">
        <f t="shared" si="3"/>
        <v>22</v>
      </c>
      <c r="E102" s="4">
        <f t="shared" si="3"/>
        <v>0</v>
      </c>
      <c r="F102" s="4">
        <f t="shared" si="3"/>
        <v>20</v>
      </c>
      <c r="G102" s="4">
        <f t="shared" si="3"/>
        <v>23</v>
      </c>
      <c r="H102" s="4">
        <f t="shared" si="3"/>
        <v>0</v>
      </c>
      <c r="I102" s="4">
        <f t="shared" si="3"/>
        <v>30</v>
      </c>
      <c r="J102" s="4">
        <f t="shared" si="3"/>
        <v>26</v>
      </c>
      <c r="K102" s="4">
        <f t="shared" si="3"/>
        <v>0</v>
      </c>
      <c r="L102" s="4">
        <f t="shared" si="3"/>
        <v>23</v>
      </c>
      <c r="M102" s="4">
        <f t="shared" si="3"/>
        <v>26</v>
      </c>
      <c r="N102" s="4">
        <f t="shared" si="3"/>
        <v>0</v>
      </c>
      <c r="O102" s="4">
        <f t="shared" si="3"/>
        <v>23</v>
      </c>
      <c r="P102" s="4">
        <f t="shared" si="3"/>
        <v>25</v>
      </c>
      <c r="Q102" s="4">
        <f t="shared" si="3"/>
        <v>0</v>
      </c>
      <c r="R102" s="4">
        <f t="shared" si="3"/>
        <v>24</v>
      </c>
      <c r="S102" s="4">
        <f t="shared" si="3"/>
        <v>27</v>
      </c>
      <c r="T102" s="4">
        <f t="shared" si="3"/>
        <v>0</v>
      </c>
      <c r="U102" s="4">
        <f t="shared" ref="U102:BY102" si="4">U98-U100</f>
        <v>24</v>
      </c>
      <c r="V102" s="4">
        <f t="shared" si="4"/>
        <v>19</v>
      </c>
      <c r="W102" s="4">
        <f t="shared" si="4"/>
        <v>0</v>
      </c>
      <c r="X102" s="4">
        <f t="shared" si="4"/>
        <v>28</v>
      </c>
      <c r="Y102" s="4">
        <f t="shared" si="4"/>
        <v>27</v>
      </c>
      <c r="Z102" s="4">
        <f>Z98-Z100</f>
        <v>0</v>
      </c>
      <c r="AA102" s="4">
        <f t="shared" si="4"/>
        <v>28</v>
      </c>
      <c r="AB102" s="4">
        <f t="shared" si="4"/>
        <v>23</v>
      </c>
      <c r="AC102" s="4">
        <f t="shared" si="4"/>
        <v>0</v>
      </c>
      <c r="AD102" s="4">
        <f t="shared" si="4"/>
        <v>24</v>
      </c>
      <c r="AE102" s="4">
        <f t="shared" si="4"/>
        <v>25</v>
      </c>
      <c r="AF102" s="4">
        <f t="shared" si="4"/>
        <v>0</v>
      </c>
      <c r="AG102" s="4">
        <f t="shared" si="4"/>
        <v>25</v>
      </c>
      <c r="AH102" s="4">
        <f t="shared" si="4"/>
        <v>25</v>
      </c>
      <c r="AI102" s="4">
        <f t="shared" si="4"/>
        <v>0</v>
      </c>
      <c r="AJ102" s="4">
        <f t="shared" si="4"/>
        <v>25</v>
      </c>
      <c r="AK102" s="4">
        <f t="shared" si="4"/>
        <v>21</v>
      </c>
      <c r="AL102" s="4">
        <f t="shared" si="4"/>
        <v>0</v>
      </c>
      <c r="AM102" s="4">
        <f t="shared" si="4"/>
        <v>20</v>
      </c>
      <c r="AN102" s="4">
        <f t="shared" si="4"/>
        <v>23</v>
      </c>
      <c r="AO102" s="4">
        <f t="shared" si="4"/>
        <v>0</v>
      </c>
      <c r="AP102" s="4">
        <f t="shared" si="4"/>
        <v>38</v>
      </c>
      <c r="AQ102" s="4">
        <f t="shared" si="4"/>
        <v>143</v>
      </c>
      <c r="AR102" s="4">
        <f t="shared" si="4"/>
        <v>0</v>
      </c>
      <c r="AS102" s="4">
        <f t="shared" si="4"/>
        <v>24</v>
      </c>
      <c r="AT102" s="4">
        <f t="shared" si="4"/>
        <v>25</v>
      </c>
      <c r="AU102" s="4">
        <f t="shared" si="4"/>
        <v>0</v>
      </c>
      <c r="AV102" s="4">
        <f t="shared" si="4"/>
        <v>23</v>
      </c>
      <c r="AW102" s="4">
        <f t="shared" si="4"/>
        <v>23</v>
      </c>
      <c r="AX102" s="4">
        <f t="shared" si="4"/>
        <v>0</v>
      </c>
      <c r="AY102" s="4">
        <f t="shared" si="4"/>
        <v>22</v>
      </c>
      <c r="AZ102" s="4">
        <f t="shared" si="4"/>
        <v>22</v>
      </c>
      <c r="BA102" s="4">
        <f t="shared" si="4"/>
        <v>0</v>
      </c>
      <c r="BB102" s="4">
        <f t="shared" si="4"/>
        <v>28</v>
      </c>
      <c r="BC102" s="4">
        <f t="shared" si="4"/>
        <v>26</v>
      </c>
      <c r="BD102" s="4">
        <f t="shared" si="4"/>
        <v>0</v>
      </c>
      <c r="BE102" s="4">
        <f t="shared" si="4"/>
        <v>18</v>
      </c>
      <c r="BF102" s="4">
        <f t="shared" si="4"/>
        <v>24</v>
      </c>
      <c r="BG102" s="4">
        <f t="shared" si="4"/>
        <v>0</v>
      </c>
      <c r="BH102" s="4">
        <f t="shared" si="4"/>
        <v>24</v>
      </c>
      <c r="BI102" s="4">
        <f t="shared" si="4"/>
        <v>22</v>
      </c>
      <c r="BJ102" s="4">
        <f t="shared" si="4"/>
        <v>0</v>
      </c>
      <c r="BK102" s="4">
        <f t="shared" si="4"/>
        <v>28</v>
      </c>
      <c r="BL102" s="4">
        <f t="shared" si="4"/>
        <v>22</v>
      </c>
      <c r="BM102" s="4">
        <f t="shared" si="4"/>
        <v>0</v>
      </c>
      <c r="BN102" s="4">
        <f t="shared" si="4"/>
        <v>22</v>
      </c>
      <c r="BO102" s="4">
        <f t="shared" si="4"/>
        <v>27</v>
      </c>
      <c r="BP102" s="4">
        <f t="shared" si="4"/>
        <v>0</v>
      </c>
      <c r="BQ102" s="4">
        <f t="shared" si="4"/>
        <v>24</v>
      </c>
      <c r="BR102" s="4">
        <f t="shared" si="4"/>
        <v>27</v>
      </c>
      <c r="BS102" s="4">
        <f t="shared" si="4"/>
        <v>0</v>
      </c>
      <c r="BT102" s="4">
        <f t="shared" si="4"/>
        <v>24</v>
      </c>
      <c r="BU102" s="4">
        <f t="shared" si="4"/>
        <v>22</v>
      </c>
      <c r="BV102" s="4">
        <f t="shared" si="4"/>
        <v>0</v>
      </c>
      <c r="BW102" s="4">
        <f t="shared" si="4"/>
        <v>23</v>
      </c>
      <c r="BX102" s="4">
        <f t="shared" si="4"/>
        <v>26</v>
      </c>
      <c r="BY102" s="4">
        <f t="shared" si="4"/>
        <v>0</v>
      </c>
      <c r="BZ102" s="4"/>
    </row>
    <row r="103" spans="1:78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1:78" x14ac:dyDescent="0.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1:78" x14ac:dyDescent="0.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1:78" x14ac:dyDescent="0.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1:78" x14ac:dyDescent="0.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1:78" x14ac:dyDescent="0.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1:78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1:78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1:78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1:78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3:78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3:78" x14ac:dyDescent="0.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3:78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3:78" x14ac:dyDescent="0.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3:78" x14ac:dyDescent="0.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3:78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3:78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3:78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3:78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3:78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3:78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3:78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3:78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3:78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3:78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3:78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3:78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3:78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3:78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3:78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3:78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3:78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3:78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3:78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3:78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3:78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3:78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3:78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3:78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3:78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3:78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3:78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3:78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3:78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3:78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3:78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3:78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3:78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3:78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3:78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3:78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3:78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3:78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3:78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3:78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3:78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3:78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3:78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3:78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3:78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3:78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3:78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3:78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3:78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3:78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3:78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3:78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3:78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3:78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3:78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  <row r="173" spans="3:78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</row>
    <row r="174" spans="3:78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</row>
    <row r="175" spans="3:78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</row>
    <row r="176" spans="3:78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</row>
    <row r="177" spans="3:78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3:78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</row>
    <row r="179" spans="3:78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</row>
    <row r="180" spans="3:78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</row>
    <row r="181" spans="3:78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</row>
    <row r="182" spans="3:78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</row>
    <row r="183" spans="3:78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3:78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3:78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</row>
    <row r="186" spans="3:78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</row>
    <row r="187" spans="3:78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</row>
    <row r="188" spans="3:78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</row>
    <row r="189" spans="3:78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</row>
    <row r="190" spans="3:78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</row>
    <row r="191" spans="3:78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</row>
    <row r="192" spans="3:78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</row>
    <row r="193" spans="3:78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</row>
    <row r="194" spans="3:78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</row>
    <row r="195" spans="3:78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</row>
    <row r="196" spans="3:78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</row>
    <row r="197" spans="3:78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</row>
    <row r="198" spans="3:78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</row>
    <row r="199" spans="3:78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</row>
    <row r="200" spans="3:78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</row>
    <row r="201" spans="3:78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</row>
    <row r="202" spans="3:78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</row>
    <row r="203" spans="3:78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</row>
    <row r="204" spans="3:78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</row>
    <row r="205" spans="3:78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</row>
    <row r="206" spans="3:78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</row>
    <row r="207" spans="3:78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</row>
    <row r="208" spans="3:78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</row>
    <row r="209" spans="3:78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</row>
    <row r="210" spans="3:78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</row>
    <row r="211" spans="3:78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</row>
    <row r="212" spans="3:78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</row>
    <row r="213" spans="3:78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</row>
    <row r="214" spans="3:78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</row>
    <row r="215" spans="3:78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3:78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3:78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</row>
    <row r="218" spans="3:78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3:78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</row>
    <row r="220" spans="3:78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</row>
    <row r="221" spans="3:78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</row>
    <row r="222" spans="3:78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</row>
    <row r="223" spans="3:78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</row>
    <row r="224" spans="3:78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</row>
    <row r="225" spans="3:78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</row>
    <row r="226" spans="3:78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</row>
    <row r="227" spans="3:78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</row>
    <row r="228" spans="3:78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</row>
    <row r="229" spans="3:78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</row>
    <row r="230" spans="3:78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</row>
    <row r="231" spans="3:78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</row>
    <row r="232" spans="3:78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</row>
    <row r="233" spans="3:78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</row>
    <row r="234" spans="3:78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</row>
    <row r="235" spans="3:78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</row>
    <row r="236" spans="3:78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</row>
    <row r="237" spans="3:78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</row>
    <row r="238" spans="3:78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</row>
    <row r="239" spans="3:78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</row>
    <row r="240" spans="3:78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</row>
    <row r="241" spans="3:78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</row>
    <row r="242" spans="3:78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3:78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3:78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</row>
    <row r="245" spans="3:78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</row>
    <row r="246" spans="3:78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</row>
    <row r="247" spans="3:78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</row>
    <row r="248" spans="3:78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</row>
    <row r="249" spans="3:78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</row>
    <row r="250" spans="3:78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</row>
    <row r="251" spans="3:78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</row>
    <row r="252" spans="3:78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</row>
    <row r="253" spans="3:78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</row>
    <row r="254" spans="3:78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</row>
    <row r="255" spans="3:78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</row>
    <row r="256" spans="3:78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</row>
    <row r="257" spans="3:78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</row>
    <row r="258" spans="3:78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</row>
    <row r="259" spans="3:78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</row>
    <row r="260" spans="3:78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</row>
    <row r="261" spans="3:78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</row>
    <row r="262" spans="3:78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</row>
    <row r="263" spans="3:78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</row>
    <row r="264" spans="3:78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</row>
    <row r="265" spans="3:78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</row>
    <row r="266" spans="3:78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</row>
    <row r="267" spans="3:78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</row>
    <row r="268" spans="3:78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</row>
    <row r="269" spans="3:78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</row>
    <row r="270" spans="3:78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</row>
    <row r="271" spans="3:78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</row>
    <row r="272" spans="3:78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</row>
    <row r="273" spans="3:78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</row>
    <row r="274" spans="3:78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</row>
    <row r="275" spans="3:78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</row>
    <row r="276" spans="3:78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</row>
    <row r="277" spans="3:78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</row>
    <row r="278" spans="3:78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</row>
    <row r="279" spans="3:78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</row>
    <row r="280" spans="3:78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</row>
    <row r="281" spans="3:78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</row>
    <row r="282" spans="3:78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</row>
    <row r="283" spans="3:78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</row>
    <row r="284" spans="3:78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</row>
    <row r="285" spans="3:78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</row>
    <row r="286" spans="3:78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</row>
    <row r="287" spans="3:78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</row>
    <row r="288" spans="3:78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</row>
    <row r="289" spans="3:78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</row>
    <row r="290" spans="3:78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</row>
    <row r="291" spans="3:78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</row>
    <row r="292" spans="3:78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</row>
    <row r="293" spans="3:78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</row>
    <row r="294" spans="3:78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</row>
    <row r="295" spans="3:78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</row>
    <row r="296" spans="3:78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</row>
    <row r="297" spans="3:78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</row>
    <row r="298" spans="3:78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</row>
    <row r="299" spans="3:78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</row>
    <row r="300" spans="3:78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</row>
    <row r="301" spans="3:78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</row>
    <row r="302" spans="3:78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</row>
    <row r="303" spans="3:78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</row>
    <row r="304" spans="3:78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</row>
    <row r="305" spans="3:78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</row>
    <row r="306" spans="3:78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</row>
    <row r="307" spans="3:78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</row>
    <row r="308" spans="3:78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</row>
    <row r="309" spans="3:78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</row>
    <row r="310" spans="3:78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</row>
    <row r="311" spans="3:78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</row>
    <row r="312" spans="3:78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</row>
    <row r="313" spans="3:78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</row>
    <row r="314" spans="3:78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</row>
    <row r="315" spans="3:78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</row>
    <row r="316" spans="3:78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</row>
    <row r="317" spans="3:78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</row>
    <row r="318" spans="3:78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</row>
    <row r="319" spans="3:78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</row>
    <row r="320" spans="3:78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</row>
    <row r="321" spans="3:78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</row>
    <row r="322" spans="3:78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</row>
    <row r="323" spans="3:78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</row>
    <row r="324" spans="3:78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</row>
    <row r="325" spans="3:78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</row>
    <row r="326" spans="3:78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</row>
    <row r="327" spans="3:78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</row>
    <row r="328" spans="3:78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</row>
    <row r="329" spans="3:78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</row>
    <row r="330" spans="3:78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</row>
    <row r="331" spans="3:78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</row>
    <row r="332" spans="3:78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</row>
    <row r="333" spans="3:78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</row>
    <row r="334" spans="3:78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</row>
    <row r="335" spans="3:78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</row>
    <row r="336" spans="3:78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</row>
    <row r="337" spans="3:78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</row>
    <row r="338" spans="3:78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</row>
    <row r="339" spans="3:78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</row>
    <row r="340" spans="3:78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</row>
    <row r="341" spans="3:78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</row>
    <row r="342" spans="3:78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</row>
    <row r="343" spans="3:78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</row>
    <row r="344" spans="3:78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</row>
    <row r="345" spans="3:78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</row>
    <row r="346" spans="3:78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</row>
    <row r="347" spans="3:78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</row>
    <row r="348" spans="3:78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</row>
    <row r="349" spans="3:78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</row>
    <row r="350" spans="3:78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</row>
    <row r="351" spans="3:78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</row>
    <row r="352" spans="3:78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</row>
    <row r="353" spans="3:78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</row>
    <row r="354" spans="3:78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</row>
    <row r="355" spans="3:78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</row>
    <row r="356" spans="3:78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</row>
    <row r="357" spans="3:78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</row>
    <row r="358" spans="3:78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</row>
    <row r="359" spans="3:78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</row>
    <row r="360" spans="3:78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</row>
    <row r="361" spans="3:78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</row>
    <row r="362" spans="3:78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</row>
    <row r="363" spans="3:78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</row>
    <row r="364" spans="3:78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</row>
    <row r="365" spans="3:78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</row>
    <row r="366" spans="3:78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</row>
    <row r="367" spans="3:78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</row>
    <row r="368" spans="3:78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</row>
    <row r="369" spans="3:78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</row>
    <row r="370" spans="3:78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</row>
    <row r="371" spans="3:78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</row>
    <row r="372" spans="3:78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</row>
    <row r="373" spans="3:78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</row>
    <row r="374" spans="3:78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</row>
    <row r="375" spans="3:78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</row>
    <row r="376" spans="3:78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</row>
    <row r="377" spans="3:78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</row>
    <row r="378" spans="3:78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</row>
    <row r="379" spans="3:78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</row>
    <row r="380" spans="3:78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</row>
    <row r="381" spans="3:78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</row>
    <row r="382" spans="3:78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</row>
    <row r="383" spans="3:78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</row>
    <row r="384" spans="3:78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</row>
    <row r="385" spans="3:78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</row>
    <row r="386" spans="3:78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</row>
    <row r="387" spans="3:78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</row>
    <row r="388" spans="3:78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</row>
    <row r="389" spans="3:78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</row>
    <row r="390" spans="3:78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</row>
    <row r="391" spans="3:78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</row>
    <row r="392" spans="3:78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</row>
    <row r="393" spans="3:78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</row>
    <row r="394" spans="3:78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</row>
    <row r="395" spans="3:78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</row>
    <row r="396" spans="3:78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</row>
    <row r="397" spans="3:78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</row>
    <row r="398" spans="3:78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</row>
    <row r="399" spans="3:78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</row>
    <row r="400" spans="3:78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</row>
    <row r="401" spans="3:78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</row>
    <row r="402" spans="3:78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</row>
    <row r="403" spans="3:78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</row>
    <row r="404" spans="3:78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</row>
    <row r="405" spans="3:78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</row>
    <row r="406" spans="3:78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</row>
    <row r="407" spans="3:78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</row>
    <row r="408" spans="3:78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</row>
    <row r="409" spans="3:78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</row>
    <row r="410" spans="3:78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</row>
    <row r="411" spans="3:78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</row>
    <row r="412" spans="3:78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</row>
    <row r="413" spans="3:78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</row>
    <row r="414" spans="3:78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</row>
    <row r="415" spans="3:78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</row>
    <row r="416" spans="3:78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</row>
    <row r="417" spans="3:78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</row>
    <row r="418" spans="3:78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</row>
    <row r="419" spans="3:78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</row>
    <row r="420" spans="3:78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</row>
    <row r="421" spans="3:78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</row>
    <row r="422" spans="3:78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</row>
    <row r="423" spans="3:78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</row>
    <row r="424" spans="3:78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</row>
    <row r="425" spans="3:78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</row>
    <row r="426" spans="3:78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</row>
    <row r="427" spans="3:78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</row>
    <row r="428" spans="3:78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</row>
    <row r="429" spans="3:78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</row>
    <row r="430" spans="3:78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</row>
    <row r="431" spans="3:78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</row>
    <row r="432" spans="3:78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</row>
    <row r="433" spans="3:78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</row>
    <row r="434" spans="3:78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</row>
    <row r="435" spans="3:78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</row>
    <row r="436" spans="3:78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</row>
    <row r="437" spans="3:78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</row>
    <row r="438" spans="3:78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</row>
    <row r="439" spans="3:78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</row>
    <row r="440" spans="3:78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</row>
    <row r="441" spans="3:78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</row>
    <row r="442" spans="3:78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</row>
  </sheetData>
  <mergeCells count="32">
    <mergeCell ref="R1:T1"/>
    <mergeCell ref="C1:E1"/>
    <mergeCell ref="F1:H1"/>
    <mergeCell ref="I1:K1"/>
    <mergeCell ref="L1:N1"/>
    <mergeCell ref="O1:Q1"/>
    <mergeCell ref="BB1:BD1"/>
    <mergeCell ref="U1:W1"/>
    <mergeCell ref="X1:Z1"/>
    <mergeCell ref="AA1:AC1"/>
    <mergeCell ref="AD1:AF1"/>
    <mergeCell ref="AG1:AI1"/>
    <mergeCell ref="AJ1:AL1"/>
    <mergeCell ref="AM1:AO1"/>
    <mergeCell ref="AP1:AR1"/>
    <mergeCell ref="AS1:AU1"/>
    <mergeCell ref="AV1:AX1"/>
    <mergeCell ref="AY1:BA1"/>
    <mergeCell ref="BT1:BV1"/>
    <mergeCell ref="BW1:BY1"/>
    <mergeCell ref="BE1:BG1"/>
    <mergeCell ref="BH1:BJ1"/>
    <mergeCell ref="BK1:BM1"/>
    <mergeCell ref="BN1:BP1"/>
    <mergeCell ref="BQ1:BS1"/>
    <mergeCell ref="A79:A86"/>
    <mergeCell ref="A87:A96"/>
    <mergeCell ref="A3:A28"/>
    <mergeCell ref="A29:A45"/>
    <mergeCell ref="A47:A55"/>
    <mergeCell ref="A56:A67"/>
    <mergeCell ref="A68:A78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2"/>
  <sheetViews>
    <sheetView tabSelected="1" view="pageLayout" topLeftCell="A91" zoomScaleNormal="100" workbookViewId="0">
      <selection activeCell="J102" sqref="J102"/>
    </sheetView>
  </sheetViews>
  <sheetFormatPr defaultRowHeight="12.75" x14ac:dyDescent="0.25"/>
  <cols>
    <col min="1" max="1" width="5.28515625" style="58" customWidth="1"/>
    <col min="2" max="2" width="19.7109375" style="58" customWidth="1"/>
    <col min="3" max="53" width="5.7109375" style="58" customWidth="1"/>
    <col min="54" max="54" width="5.7109375" style="100" customWidth="1"/>
    <col min="55" max="70" width="4.85546875" style="58" customWidth="1"/>
    <col min="71" max="16384" width="9.140625" style="58"/>
  </cols>
  <sheetData>
    <row r="1" spans="1:54" s="102" customFormat="1" ht="68.25" customHeight="1" x14ac:dyDescent="0.25">
      <c r="A1" s="57" t="s">
        <v>126</v>
      </c>
      <c r="B1" s="56" t="s">
        <v>0</v>
      </c>
      <c r="C1" s="149" t="s">
        <v>103</v>
      </c>
      <c r="D1" s="150"/>
      <c r="E1" s="149" t="s">
        <v>98</v>
      </c>
      <c r="F1" s="150"/>
      <c r="G1" s="149" t="s">
        <v>99</v>
      </c>
      <c r="H1" s="150"/>
      <c r="I1" s="149" t="s">
        <v>104</v>
      </c>
      <c r="J1" s="150"/>
      <c r="K1" s="152" t="s">
        <v>117</v>
      </c>
      <c r="L1" s="153"/>
      <c r="M1" s="149" t="s">
        <v>100</v>
      </c>
      <c r="N1" s="150"/>
      <c r="O1" s="152" t="s">
        <v>119</v>
      </c>
      <c r="P1" s="153"/>
      <c r="Q1" s="149" t="s">
        <v>106</v>
      </c>
      <c r="R1" s="150"/>
      <c r="S1" s="152" t="s">
        <v>118</v>
      </c>
      <c r="T1" s="153"/>
      <c r="U1" s="149" t="s">
        <v>107</v>
      </c>
      <c r="V1" s="150"/>
      <c r="W1" s="149" t="s">
        <v>112</v>
      </c>
      <c r="X1" s="150"/>
      <c r="Y1" s="149" t="s">
        <v>125</v>
      </c>
      <c r="Z1" s="150"/>
      <c r="AA1" s="149" t="s">
        <v>121</v>
      </c>
      <c r="AB1" s="150"/>
      <c r="AC1" s="149" t="s">
        <v>115</v>
      </c>
      <c r="AD1" s="150"/>
      <c r="AE1" s="149" t="s">
        <v>105</v>
      </c>
      <c r="AF1" s="150"/>
      <c r="AG1" s="149" t="s">
        <v>113</v>
      </c>
      <c r="AH1" s="150"/>
      <c r="AI1" s="149" t="s">
        <v>101</v>
      </c>
      <c r="AJ1" s="150"/>
      <c r="AK1" s="149" t="s">
        <v>110</v>
      </c>
      <c r="AL1" s="150"/>
      <c r="AM1" s="149" t="s">
        <v>102</v>
      </c>
      <c r="AN1" s="150"/>
      <c r="AO1" s="152" t="s">
        <v>116</v>
      </c>
      <c r="AP1" s="153"/>
      <c r="AQ1" s="149" t="s">
        <v>108</v>
      </c>
      <c r="AR1" s="150"/>
      <c r="AS1" s="149" t="s">
        <v>114</v>
      </c>
      <c r="AT1" s="150"/>
      <c r="AU1" s="149" t="s">
        <v>120</v>
      </c>
      <c r="AV1" s="150"/>
      <c r="AW1" s="149" t="s">
        <v>111</v>
      </c>
      <c r="AX1" s="150"/>
      <c r="AY1" s="149" t="s">
        <v>109</v>
      </c>
      <c r="AZ1" s="150"/>
      <c r="BA1" s="158" t="s">
        <v>129</v>
      </c>
      <c r="BB1" s="159"/>
    </row>
    <row r="2" spans="1:54" s="65" customFormat="1" x14ac:dyDescent="0.25">
      <c r="A2" s="103"/>
      <c r="B2" s="104" t="s">
        <v>1</v>
      </c>
      <c r="C2" s="61">
        <v>2015</v>
      </c>
      <c r="D2" s="62" t="s">
        <v>128</v>
      </c>
      <c r="E2" s="61">
        <v>2015</v>
      </c>
      <c r="F2" s="62" t="s">
        <v>128</v>
      </c>
      <c r="G2" s="61">
        <v>2015</v>
      </c>
      <c r="H2" s="62" t="s">
        <v>128</v>
      </c>
      <c r="I2" s="61">
        <v>2015</v>
      </c>
      <c r="J2" s="62" t="s">
        <v>128</v>
      </c>
      <c r="K2" s="105">
        <v>2015</v>
      </c>
      <c r="L2" s="105" t="s">
        <v>128</v>
      </c>
      <c r="M2" s="61">
        <v>2015</v>
      </c>
      <c r="N2" s="62" t="s">
        <v>128</v>
      </c>
      <c r="O2" s="105">
        <v>2015</v>
      </c>
      <c r="P2" s="105" t="s">
        <v>128</v>
      </c>
      <c r="Q2" s="61">
        <v>2015</v>
      </c>
      <c r="R2" s="62" t="s">
        <v>128</v>
      </c>
      <c r="S2" s="105">
        <v>2015</v>
      </c>
      <c r="T2" s="105" t="s">
        <v>128</v>
      </c>
      <c r="U2" s="61">
        <v>2015</v>
      </c>
      <c r="V2" s="62" t="s">
        <v>128</v>
      </c>
      <c r="W2" s="61">
        <v>2015</v>
      </c>
      <c r="X2" s="62" t="s">
        <v>128</v>
      </c>
      <c r="Y2" s="61">
        <v>2015</v>
      </c>
      <c r="Z2" s="62" t="s">
        <v>128</v>
      </c>
      <c r="AA2" s="61">
        <v>2015</v>
      </c>
      <c r="AB2" s="62" t="s">
        <v>128</v>
      </c>
      <c r="AC2" s="61">
        <v>2015</v>
      </c>
      <c r="AD2" s="62" t="s">
        <v>128</v>
      </c>
      <c r="AE2" s="61">
        <v>2015</v>
      </c>
      <c r="AF2" s="62" t="s">
        <v>128</v>
      </c>
      <c r="AG2" s="61">
        <v>2015</v>
      </c>
      <c r="AH2" s="62" t="s">
        <v>128</v>
      </c>
      <c r="AI2" s="61">
        <v>2015</v>
      </c>
      <c r="AJ2" s="62" t="s">
        <v>128</v>
      </c>
      <c r="AK2" s="61">
        <v>2015</v>
      </c>
      <c r="AL2" s="62" t="s">
        <v>128</v>
      </c>
      <c r="AM2" s="61">
        <v>2015</v>
      </c>
      <c r="AN2" s="62" t="s">
        <v>128</v>
      </c>
      <c r="AO2" s="105">
        <v>2015</v>
      </c>
      <c r="AP2" s="105" t="s">
        <v>128</v>
      </c>
      <c r="AQ2" s="61">
        <v>2015</v>
      </c>
      <c r="AR2" s="62" t="s">
        <v>128</v>
      </c>
      <c r="AS2" s="61">
        <v>2015</v>
      </c>
      <c r="AT2" s="62" t="s">
        <v>128</v>
      </c>
      <c r="AU2" s="61">
        <v>2015</v>
      </c>
      <c r="AV2" s="62" t="s">
        <v>128</v>
      </c>
      <c r="AW2" s="61">
        <v>2015</v>
      </c>
      <c r="AX2" s="62" t="s">
        <v>128</v>
      </c>
      <c r="AY2" s="61">
        <v>2015</v>
      </c>
      <c r="AZ2" s="62" t="s">
        <v>128</v>
      </c>
      <c r="BA2" s="106">
        <v>2015</v>
      </c>
      <c r="BB2" s="107" t="s">
        <v>128</v>
      </c>
    </row>
    <row r="3" spans="1:54" ht="11.25" customHeight="1" x14ac:dyDescent="0.25">
      <c r="A3" s="154" t="s">
        <v>127</v>
      </c>
      <c r="B3" s="108" t="s">
        <v>2</v>
      </c>
      <c r="C3" s="67">
        <v>827</v>
      </c>
      <c r="D3" s="68">
        <f>C3/6</f>
        <v>137.83333333333334</v>
      </c>
      <c r="E3" s="69">
        <v>542</v>
      </c>
      <c r="F3" s="70">
        <f>E3/6</f>
        <v>90.333333333333329</v>
      </c>
      <c r="G3" s="67">
        <v>662</v>
      </c>
      <c r="H3" s="68">
        <f>G3/6</f>
        <v>110.33333333333333</v>
      </c>
      <c r="I3" s="67">
        <v>403</v>
      </c>
      <c r="J3" s="68">
        <f>I3/6</f>
        <v>67.166666666666671</v>
      </c>
      <c r="K3" s="109">
        <v>1205</v>
      </c>
      <c r="L3" s="109">
        <f>K3/6</f>
        <v>200.83333333333334</v>
      </c>
      <c r="M3" s="67">
        <v>339</v>
      </c>
      <c r="N3" s="68">
        <f>M3/6</f>
        <v>56.5</v>
      </c>
      <c r="O3" s="109">
        <v>563</v>
      </c>
      <c r="P3" s="109">
        <f>O3/6</f>
        <v>93.833333333333329</v>
      </c>
      <c r="Q3" s="69">
        <v>295</v>
      </c>
      <c r="R3" s="70">
        <f>Q3/6</f>
        <v>49.166666666666664</v>
      </c>
      <c r="S3" s="109">
        <v>797</v>
      </c>
      <c r="T3" s="109">
        <f>S3/6</f>
        <v>132.83333333333334</v>
      </c>
      <c r="U3" s="67">
        <v>101</v>
      </c>
      <c r="V3" s="68">
        <f>U3/6</f>
        <v>16.833333333333332</v>
      </c>
      <c r="W3" s="67">
        <v>152</v>
      </c>
      <c r="X3" s="68">
        <f>W3/6</f>
        <v>25.333333333333332</v>
      </c>
      <c r="Y3" s="69">
        <v>233</v>
      </c>
      <c r="Z3" s="70">
        <f>Y3/6</f>
        <v>38.833333333333336</v>
      </c>
      <c r="AA3" s="67">
        <v>377</v>
      </c>
      <c r="AB3" s="70">
        <f>AA3/6</f>
        <v>62.833333333333336</v>
      </c>
      <c r="AC3" s="67">
        <v>94</v>
      </c>
      <c r="AD3" s="68">
        <f>AC3/6</f>
        <v>15.666666666666666</v>
      </c>
      <c r="AE3" s="67">
        <v>134</v>
      </c>
      <c r="AF3" s="68">
        <f>AE3/6</f>
        <v>22.333333333333332</v>
      </c>
      <c r="AG3" s="67">
        <v>207</v>
      </c>
      <c r="AH3" s="68">
        <f>AG3/6</f>
        <v>34.5</v>
      </c>
      <c r="AI3" s="67">
        <v>358</v>
      </c>
      <c r="AJ3" s="68">
        <f>AI3/6</f>
        <v>59.666666666666664</v>
      </c>
      <c r="AK3" s="67">
        <v>88</v>
      </c>
      <c r="AL3" s="68">
        <f>AK3/6</f>
        <v>14.666666666666666</v>
      </c>
      <c r="AM3" s="67">
        <v>49</v>
      </c>
      <c r="AN3" s="68">
        <f>AM3/6</f>
        <v>8.1666666666666661</v>
      </c>
      <c r="AO3" s="109">
        <v>78</v>
      </c>
      <c r="AP3" s="109">
        <f>AO3/6</f>
        <v>13</v>
      </c>
      <c r="AQ3" s="67">
        <v>16</v>
      </c>
      <c r="AR3" s="68">
        <f>AQ3/6</f>
        <v>2.6666666666666665</v>
      </c>
      <c r="AS3" s="67">
        <v>85</v>
      </c>
      <c r="AT3" s="68">
        <f>AS3/6</f>
        <v>14.166666666666666</v>
      </c>
      <c r="AU3" s="67">
        <v>75</v>
      </c>
      <c r="AV3" s="68">
        <f>AU3/6</f>
        <v>12.5</v>
      </c>
      <c r="AW3" s="67">
        <v>95</v>
      </c>
      <c r="AX3" s="68">
        <f>AW3/6</f>
        <v>15.833333333333334</v>
      </c>
      <c r="AY3" s="67">
        <v>32</v>
      </c>
      <c r="AZ3" s="68">
        <f>AY3/6</f>
        <v>5.333333333333333</v>
      </c>
      <c r="BA3" s="110">
        <f t="shared" ref="BA3:BA34" si="0">E3+G3+M3+AI3+AM3+C3+I3+AE3+Q3+U3+AQ3+AY3++AK3+Y3+AW3+W3+AG3+AS3++AC3+AO3+K3+S3+O3+AU3+AA3</f>
        <v>7807</v>
      </c>
      <c r="BB3" s="75">
        <f>BA3/6</f>
        <v>1301.1666666666667</v>
      </c>
    </row>
    <row r="4" spans="1:54" ht="11.25" customHeight="1" x14ac:dyDescent="0.25">
      <c r="A4" s="154"/>
      <c r="B4" s="111" t="s">
        <v>3</v>
      </c>
      <c r="C4" s="67">
        <v>66</v>
      </c>
      <c r="D4" s="68">
        <f t="shared" ref="D4:D67" si="1">C4/6</f>
        <v>11</v>
      </c>
      <c r="E4" s="69">
        <v>59</v>
      </c>
      <c r="F4" s="70">
        <f t="shared" ref="F4:F67" si="2">E4/6</f>
        <v>9.8333333333333339</v>
      </c>
      <c r="G4" s="67">
        <v>92</v>
      </c>
      <c r="H4" s="68">
        <f t="shared" ref="H4:H67" si="3">G4/6</f>
        <v>15.333333333333334</v>
      </c>
      <c r="I4" s="67">
        <v>41</v>
      </c>
      <c r="J4" s="68">
        <f t="shared" ref="J4:J67" si="4">I4/6</f>
        <v>6.833333333333333</v>
      </c>
      <c r="K4" s="109">
        <v>195</v>
      </c>
      <c r="L4" s="109">
        <f t="shared" ref="L4:L67" si="5">K4/6</f>
        <v>32.5</v>
      </c>
      <c r="M4" s="67">
        <v>46</v>
      </c>
      <c r="N4" s="68">
        <f t="shared" ref="N4:N67" si="6">M4/6</f>
        <v>7.666666666666667</v>
      </c>
      <c r="O4" s="109">
        <v>81</v>
      </c>
      <c r="P4" s="109">
        <f t="shared" ref="P4:P67" si="7">O4/6</f>
        <v>13.5</v>
      </c>
      <c r="Q4" s="69">
        <v>39</v>
      </c>
      <c r="R4" s="70">
        <f t="shared" ref="R4:R67" si="8">Q4/6</f>
        <v>6.5</v>
      </c>
      <c r="S4" s="109">
        <v>134</v>
      </c>
      <c r="T4" s="109">
        <f t="shared" ref="T4:T67" si="9">S4/6</f>
        <v>22.333333333333332</v>
      </c>
      <c r="U4" s="67">
        <v>11</v>
      </c>
      <c r="V4" s="68">
        <f t="shared" ref="V4:V67" si="10">U4/6</f>
        <v>1.8333333333333333</v>
      </c>
      <c r="W4" s="67">
        <v>32</v>
      </c>
      <c r="X4" s="68">
        <f t="shared" ref="X4:X67" si="11">W4/6</f>
        <v>5.333333333333333</v>
      </c>
      <c r="Y4" s="69">
        <v>32</v>
      </c>
      <c r="Z4" s="70">
        <f t="shared" ref="Z4:Z67" si="12">Y4/6</f>
        <v>5.333333333333333</v>
      </c>
      <c r="AA4" s="67">
        <v>73</v>
      </c>
      <c r="AB4" s="70">
        <f t="shared" ref="AB4:AB67" si="13">AA4/6</f>
        <v>12.166666666666666</v>
      </c>
      <c r="AC4" s="67">
        <v>11</v>
      </c>
      <c r="AD4" s="68">
        <f t="shared" ref="AD4:AD67" si="14">AC4/6</f>
        <v>1.8333333333333333</v>
      </c>
      <c r="AE4" s="67">
        <v>24</v>
      </c>
      <c r="AF4" s="68">
        <f t="shared" ref="AF4:AF67" si="15">AE4/6</f>
        <v>4</v>
      </c>
      <c r="AG4" s="67">
        <v>27</v>
      </c>
      <c r="AH4" s="68">
        <f t="shared" ref="AH4:AH67" si="16">AG4/6</f>
        <v>4.5</v>
      </c>
      <c r="AI4" s="67">
        <v>63</v>
      </c>
      <c r="AJ4" s="68">
        <f t="shared" ref="AJ4:AJ67" si="17">AI4/6</f>
        <v>10.5</v>
      </c>
      <c r="AK4" s="67">
        <v>12</v>
      </c>
      <c r="AL4" s="68">
        <f t="shared" ref="AL4:AL67" si="18">AK4/6</f>
        <v>2</v>
      </c>
      <c r="AM4" s="67">
        <v>7</v>
      </c>
      <c r="AN4" s="68">
        <f t="shared" ref="AN4:AN67" si="19">AM4/6</f>
        <v>1.1666666666666667</v>
      </c>
      <c r="AO4" s="109">
        <v>19</v>
      </c>
      <c r="AP4" s="109">
        <f t="shared" ref="AP4:AP67" si="20">AO4/6</f>
        <v>3.1666666666666665</v>
      </c>
      <c r="AQ4" s="67">
        <v>3</v>
      </c>
      <c r="AR4" s="68">
        <f t="shared" ref="AR4:AR67" si="21">AQ4/6</f>
        <v>0.5</v>
      </c>
      <c r="AS4" s="67">
        <v>14</v>
      </c>
      <c r="AT4" s="68">
        <f t="shared" ref="AT4:AT67" si="22">AS4/6</f>
        <v>2.3333333333333335</v>
      </c>
      <c r="AU4" s="67">
        <v>12</v>
      </c>
      <c r="AV4" s="68">
        <f t="shared" ref="AV4:AV67" si="23">AU4/6</f>
        <v>2</v>
      </c>
      <c r="AW4" s="67">
        <v>7</v>
      </c>
      <c r="AX4" s="68">
        <f t="shared" ref="AX4:AX67" si="24">AW4/6</f>
        <v>1.1666666666666667</v>
      </c>
      <c r="AY4" s="67">
        <v>3</v>
      </c>
      <c r="AZ4" s="68">
        <f t="shared" ref="AZ4:AZ67" si="25">AY4/6</f>
        <v>0.5</v>
      </c>
      <c r="BA4" s="110">
        <f t="shared" si="0"/>
        <v>1103</v>
      </c>
      <c r="BB4" s="75">
        <f t="shared" ref="BB4:BB67" si="26">BA4/6</f>
        <v>183.83333333333334</v>
      </c>
    </row>
    <row r="5" spans="1:54" ht="11.25" customHeight="1" x14ac:dyDescent="0.25">
      <c r="A5" s="154"/>
      <c r="B5" s="111" t="s">
        <v>4</v>
      </c>
      <c r="C5" s="67">
        <v>86</v>
      </c>
      <c r="D5" s="68">
        <f t="shared" si="1"/>
        <v>14.333333333333334</v>
      </c>
      <c r="E5" s="69">
        <v>56</v>
      </c>
      <c r="F5" s="70">
        <f t="shared" si="2"/>
        <v>9.3333333333333339</v>
      </c>
      <c r="G5" s="67">
        <v>49</v>
      </c>
      <c r="H5" s="68">
        <f t="shared" si="3"/>
        <v>8.1666666666666661</v>
      </c>
      <c r="I5" s="67">
        <v>27</v>
      </c>
      <c r="J5" s="68">
        <f t="shared" si="4"/>
        <v>4.5</v>
      </c>
      <c r="K5" s="109">
        <v>27</v>
      </c>
      <c r="L5" s="109">
        <f t="shared" si="5"/>
        <v>4.5</v>
      </c>
      <c r="M5" s="67">
        <v>28</v>
      </c>
      <c r="N5" s="68">
        <f t="shared" si="6"/>
        <v>4.666666666666667</v>
      </c>
      <c r="O5" s="109">
        <v>20</v>
      </c>
      <c r="P5" s="109">
        <f t="shared" si="7"/>
        <v>3.3333333333333335</v>
      </c>
      <c r="Q5" s="69">
        <v>31</v>
      </c>
      <c r="R5" s="70">
        <f t="shared" si="8"/>
        <v>5.166666666666667</v>
      </c>
      <c r="S5" s="109">
        <v>10</v>
      </c>
      <c r="T5" s="109">
        <f t="shared" si="9"/>
        <v>1.6666666666666667</v>
      </c>
      <c r="U5" s="67">
        <v>17</v>
      </c>
      <c r="V5" s="68">
        <f t="shared" si="10"/>
        <v>2.8333333333333335</v>
      </c>
      <c r="W5" s="67">
        <v>17</v>
      </c>
      <c r="X5" s="68">
        <f t="shared" si="11"/>
        <v>2.8333333333333335</v>
      </c>
      <c r="Y5" s="69">
        <v>10</v>
      </c>
      <c r="Z5" s="70">
        <f t="shared" si="12"/>
        <v>1.6666666666666667</v>
      </c>
      <c r="AA5" s="67">
        <v>7</v>
      </c>
      <c r="AB5" s="70">
        <f t="shared" si="13"/>
        <v>1.1666666666666667</v>
      </c>
      <c r="AC5" s="67">
        <v>7</v>
      </c>
      <c r="AD5" s="68">
        <f t="shared" si="14"/>
        <v>1.1666666666666667</v>
      </c>
      <c r="AE5" s="67">
        <v>4</v>
      </c>
      <c r="AF5" s="68">
        <f t="shared" si="15"/>
        <v>0.66666666666666663</v>
      </c>
      <c r="AG5" s="67">
        <v>4</v>
      </c>
      <c r="AH5" s="68">
        <f t="shared" si="16"/>
        <v>0.66666666666666663</v>
      </c>
      <c r="AI5" s="67">
        <v>2</v>
      </c>
      <c r="AJ5" s="68">
        <f t="shared" si="17"/>
        <v>0.33333333333333331</v>
      </c>
      <c r="AK5" s="67">
        <v>8</v>
      </c>
      <c r="AL5" s="68">
        <f t="shared" si="18"/>
        <v>1.3333333333333333</v>
      </c>
      <c r="AM5" s="67">
        <v>5</v>
      </c>
      <c r="AN5" s="68">
        <f t="shared" si="19"/>
        <v>0.83333333333333337</v>
      </c>
      <c r="AO5" s="109">
        <v>5</v>
      </c>
      <c r="AP5" s="109">
        <f t="shared" si="20"/>
        <v>0.83333333333333337</v>
      </c>
      <c r="AQ5" s="67">
        <v>2</v>
      </c>
      <c r="AR5" s="68">
        <f t="shared" si="21"/>
        <v>0.33333333333333331</v>
      </c>
      <c r="AS5" s="67">
        <v>3</v>
      </c>
      <c r="AT5" s="68">
        <f t="shared" si="22"/>
        <v>0.5</v>
      </c>
      <c r="AU5" s="67">
        <v>6</v>
      </c>
      <c r="AV5" s="68">
        <f t="shared" si="23"/>
        <v>1</v>
      </c>
      <c r="AW5" s="67">
        <v>4</v>
      </c>
      <c r="AX5" s="68">
        <f t="shared" si="24"/>
        <v>0.66666666666666663</v>
      </c>
      <c r="AY5" s="67">
        <v>2</v>
      </c>
      <c r="AZ5" s="68">
        <f t="shared" si="25"/>
        <v>0.33333333333333331</v>
      </c>
      <c r="BA5" s="110">
        <f t="shared" si="0"/>
        <v>437</v>
      </c>
      <c r="BB5" s="75">
        <f t="shared" si="26"/>
        <v>72.833333333333329</v>
      </c>
    </row>
    <row r="6" spans="1:54" ht="11.25" customHeight="1" x14ac:dyDescent="0.25">
      <c r="A6" s="154"/>
      <c r="B6" s="111" t="s">
        <v>5</v>
      </c>
      <c r="C6" s="67">
        <v>79</v>
      </c>
      <c r="D6" s="68">
        <f t="shared" si="1"/>
        <v>13.166666666666666</v>
      </c>
      <c r="E6" s="69">
        <v>57</v>
      </c>
      <c r="F6" s="70">
        <f t="shared" si="2"/>
        <v>9.5</v>
      </c>
      <c r="G6" s="67">
        <v>48</v>
      </c>
      <c r="H6" s="68">
        <f t="shared" si="3"/>
        <v>8</v>
      </c>
      <c r="I6" s="67">
        <v>35</v>
      </c>
      <c r="J6" s="68">
        <f t="shared" si="4"/>
        <v>5.833333333333333</v>
      </c>
      <c r="K6" s="109">
        <v>16</v>
      </c>
      <c r="L6" s="109">
        <f t="shared" si="5"/>
        <v>2.6666666666666665</v>
      </c>
      <c r="M6" s="67">
        <v>27</v>
      </c>
      <c r="N6" s="68">
        <f t="shared" si="6"/>
        <v>4.5</v>
      </c>
      <c r="O6" s="109">
        <v>13</v>
      </c>
      <c r="P6" s="109">
        <f t="shared" si="7"/>
        <v>2.1666666666666665</v>
      </c>
      <c r="Q6" s="69">
        <v>30</v>
      </c>
      <c r="R6" s="70">
        <f t="shared" si="8"/>
        <v>5</v>
      </c>
      <c r="S6" s="109">
        <v>6</v>
      </c>
      <c r="T6" s="109">
        <f t="shared" si="9"/>
        <v>1</v>
      </c>
      <c r="U6" s="67">
        <v>12</v>
      </c>
      <c r="V6" s="68">
        <f t="shared" si="10"/>
        <v>2</v>
      </c>
      <c r="W6" s="67">
        <v>10</v>
      </c>
      <c r="X6" s="68">
        <f t="shared" si="11"/>
        <v>1.6666666666666667</v>
      </c>
      <c r="Y6" s="69">
        <v>11</v>
      </c>
      <c r="Z6" s="70">
        <f t="shared" si="12"/>
        <v>1.8333333333333333</v>
      </c>
      <c r="AA6" s="67">
        <v>7</v>
      </c>
      <c r="AB6" s="70">
        <f t="shared" si="13"/>
        <v>1.1666666666666667</v>
      </c>
      <c r="AC6" s="67">
        <v>8</v>
      </c>
      <c r="AD6" s="68">
        <f t="shared" si="14"/>
        <v>1.3333333333333333</v>
      </c>
      <c r="AE6" s="67">
        <v>2</v>
      </c>
      <c r="AF6" s="68">
        <f t="shared" si="15"/>
        <v>0.33333333333333331</v>
      </c>
      <c r="AG6" s="67">
        <v>3</v>
      </c>
      <c r="AH6" s="68">
        <f t="shared" si="16"/>
        <v>0.5</v>
      </c>
      <c r="AI6" s="67">
        <v>2</v>
      </c>
      <c r="AJ6" s="68">
        <f t="shared" si="17"/>
        <v>0.33333333333333331</v>
      </c>
      <c r="AK6" s="67">
        <v>6</v>
      </c>
      <c r="AL6" s="68">
        <f t="shared" si="18"/>
        <v>1</v>
      </c>
      <c r="AM6" s="67">
        <v>3</v>
      </c>
      <c r="AN6" s="68">
        <f t="shared" si="19"/>
        <v>0.5</v>
      </c>
      <c r="AO6" s="109">
        <v>5</v>
      </c>
      <c r="AP6" s="109">
        <f t="shared" si="20"/>
        <v>0.83333333333333337</v>
      </c>
      <c r="AQ6" s="67">
        <v>1</v>
      </c>
      <c r="AR6" s="68">
        <f t="shared" si="21"/>
        <v>0.16666666666666666</v>
      </c>
      <c r="AS6" s="67">
        <v>2</v>
      </c>
      <c r="AT6" s="68">
        <f t="shared" si="22"/>
        <v>0.33333333333333331</v>
      </c>
      <c r="AU6" s="67">
        <v>10</v>
      </c>
      <c r="AV6" s="68">
        <f t="shared" si="23"/>
        <v>1.6666666666666667</v>
      </c>
      <c r="AW6" s="67">
        <v>7</v>
      </c>
      <c r="AX6" s="68">
        <f t="shared" si="24"/>
        <v>1.1666666666666667</v>
      </c>
      <c r="AY6" s="67">
        <v>4</v>
      </c>
      <c r="AZ6" s="68">
        <f t="shared" si="25"/>
        <v>0.66666666666666663</v>
      </c>
      <c r="BA6" s="110">
        <f t="shared" si="0"/>
        <v>404</v>
      </c>
      <c r="BB6" s="75">
        <f t="shared" si="26"/>
        <v>67.333333333333329</v>
      </c>
    </row>
    <row r="7" spans="1:54" ht="11.25" customHeight="1" x14ac:dyDescent="0.25">
      <c r="A7" s="154"/>
      <c r="B7" s="111" t="s">
        <v>6</v>
      </c>
      <c r="C7" s="67">
        <v>27</v>
      </c>
      <c r="D7" s="68">
        <f t="shared" si="1"/>
        <v>4.5</v>
      </c>
      <c r="E7" s="69">
        <v>47</v>
      </c>
      <c r="F7" s="70">
        <f t="shared" si="2"/>
        <v>7.833333333333333</v>
      </c>
      <c r="G7" s="67">
        <v>42</v>
      </c>
      <c r="H7" s="68">
        <f t="shared" si="3"/>
        <v>7</v>
      </c>
      <c r="I7" s="67">
        <v>14</v>
      </c>
      <c r="J7" s="68">
        <f t="shared" si="4"/>
        <v>2.3333333333333335</v>
      </c>
      <c r="K7" s="109">
        <v>74</v>
      </c>
      <c r="L7" s="109">
        <f t="shared" si="5"/>
        <v>12.333333333333334</v>
      </c>
      <c r="M7" s="67">
        <v>23</v>
      </c>
      <c r="N7" s="68">
        <f t="shared" si="6"/>
        <v>3.8333333333333335</v>
      </c>
      <c r="O7" s="109">
        <v>44</v>
      </c>
      <c r="P7" s="109">
        <f t="shared" si="7"/>
        <v>7.333333333333333</v>
      </c>
      <c r="Q7" s="69">
        <v>11</v>
      </c>
      <c r="R7" s="70">
        <f t="shared" si="8"/>
        <v>1.8333333333333333</v>
      </c>
      <c r="S7" s="109">
        <v>23</v>
      </c>
      <c r="T7" s="109">
        <f t="shared" si="9"/>
        <v>3.8333333333333335</v>
      </c>
      <c r="U7" s="67">
        <v>5</v>
      </c>
      <c r="V7" s="68">
        <f t="shared" si="10"/>
        <v>0.83333333333333337</v>
      </c>
      <c r="W7" s="67">
        <v>41</v>
      </c>
      <c r="X7" s="68">
        <f t="shared" si="11"/>
        <v>6.833333333333333</v>
      </c>
      <c r="Y7" s="69">
        <v>18</v>
      </c>
      <c r="Z7" s="70">
        <f t="shared" si="12"/>
        <v>3</v>
      </c>
      <c r="AA7" s="67">
        <v>44</v>
      </c>
      <c r="AB7" s="70">
        <f t="shared" si="13"/>
        <v>7.333333333333333</v>
      </c>
      <c r="AC7" s="67">
        <v>5</v>
      </c>
      <c r="AD7" s="68">
        <f t="shared" si="14"/>
        <v>0.83333333333333337</v>
      </c>
      <c r="AE7" s="67">
        <v>11</v>
      </c>
      <c r="AF7" s="68">
        <f t="shared" si="15"/>
        <v>1.8333333333333333</v>
      </c>
      <c r="AG7" s="67">
        <v>8</v>
      </c>
      <c r="AH7" s="68">
        <f t="shared" si="16"/>
        <v>1.3333333333333333</v>
      </c>
      <c r="AI7" s="67">
        <v>13</v>
      </c>
      <c r="AJ7" s="68">
        <f t="shared" si="17"/>
        <v>2.1666666666666665</v>
      </c>
      <c r="AK7" s="67">
        <v>6</v>
      </c>
      <c r="AL7" s="68">
        <f t="shared" si="18"/>
        <v>1</v>
      </c>
      <c r="AM7" s="67">
        <v>2</v>
      </c>
      <c r="AN7" s="68">
        <f t="shared" si="19"/>
        <v>0.33333333333333331</v>
      </c>
      <c r="AO7" s="109">
        <v>11</v>
      </c>
      <c r="AP7" s="109">
        <f t="shared" si="20"/>
        <v>1.8333333333333333</v>
      </c>
      <c r="AQ7" s="67">
        <v>1</v>
      </c>
      <c r="AR7" s="68">
        <f t="shared" si="21"/>
        <v>0.16666666666666666</v>
      </c>
      <c r="AS7" s="67">
        <v>8</v>
      </c>
      <c r="AT7" s="68">
        <f t="shared" si="22"/>
        <v>1.3333333333333333</v>
      </c>
      <c r="AU7" s="67">
        <v>4</v>
      </c>
      <c r="AV7" s="68">
        <f t="shared" si="23"/>
        <v>0.66666666666666663</v>
      </c>
      <c r="AW7" s="67">
        <v>5</v>
      </c>
      <c r="AX7" s="68">
        <f t="shared" si="24"/>
        <v>0.83333333333333337</v>
      </c>
      <c r="AY7" s="67">
        <v>2</v>
      </c>
      <c r="AZ7" s="68">
        <f t="shared" si="25"/>
        <v>0.33333333333333331</v>
      </c>
      <c r="BA7" s="110">
        <f t="shared" si="0"/>
        <v>489</v>
      </c>
      <c r="BB7" s="75">
        <f t="shared" si="26"/>
        <v>81.5</v>
      </c>
    </row>
    <row r="8" spans="1:54" ht="11.25" customHeight="1" x14ac:dyDescent="0.25">
      <c r="A8" s="154"/>
      <c r="B8" s="111" t="s">
        <v>7</v>
      </c>
      <c r="C8" s="67">
        <v>72</v>
      </c>
      <c r="D8" s="68">
        <f t="shared" si="1"/>
        <v>12</v>
      </c>
      <c r="E8" s="69">
        <v>76</v>
      </c>
      <c r="F8" s="70">
        <f t="shared" si="2"/>
        <v>12.666666666666666</v>
      </c>
      <c r="G8" s="67">
        <v>63</v>
      </c>
      <c r="H8" s="68">
        <f t="shared" si="3"/>
        <v>10.5</v>
      </c>
      <c r="I8" s="67">
        <v>43</v>
      </c>
      <c r="J8" s="68">
        <f t="shared" si="4"/>
        <v>7.166666666666667</v>
      </c>
      <c r="K8" s="109">
        <v>66</v>
      </c>
      <c r="L8" s="109">
        <f t="shared" si="5"/>
        <v>11</v>
      </c>
      <c r="M8" s="67">
        <v>31</v>
      </c>
      <c r="N8" s="68">
        <f t="shared" si="6"/>
        <v>5.166666666666667</v>
      </c>
      <c r="O8" s="109">
        <v>33</v>
      </c>
      <c r="P8" s="109">
        <f t="shared" si="7"/>
        <v>5.5</v>
      </c>
      <c r="Q8" s="69">
        <v>33</v>
      </c>
      <c r="R8" s="70">
        <f t="shared" si="8"/>
        <v>5.5</v>
      </c>
      <c r="S8" s="109">
        <v>21</v>
      </c>
      <c r="T8" s="109">
        <f t="shared" si="9"/>
        <v>3.5</v>
      </c>
      <c r="U8" s="67">
        <v>13</v>
      </c>
      <c r="V8" s="68">
        <f t="shared" si="10"/>
        <v>2.1666666666666665</v>
      </c>
      <c r="W8" s="67">
        <v>19</v>
      </c>
      <c r="X8" s="68">
        <f t="shared" si="11"/>
        <v>3.1666666666666665</v>
      </c>
      <c r="Y8" s="69">
        <v>16</v>
      </c>
      <c r="Z8" s="70">
        <f t="shared" si="12"/>
        <v>2.6666666666666665</v>
      </c>
      <c r="AA8" s="67">
        <v>20</v>
      </c>
      <c r="AB8" s="70">
        <f t="shared" si="13"/>
        <v>3.3333333333333335</v>
      </c>
      <c r="AC8" s="67">
        <v>10</v>
      </c>
      <c r="AD8" s="68">
        <f t="shared" si="14"/>
        <v>1.6666666666666667</v>
      </c>
      <c r="AE8" s="67">
        <v>6</v>
      </c>
      <c r="AF8" s="68">
        <f t="shared" si="15"/>
        <v>1</v>
      </c>
      <c r="AG8" s="67">
        <v>10</v>
      </c>
      <c r="AH8" s="68">
        <f t="shared" si="16"/>
        <v>1.6666666666666667</v>
      </c>
      <c r="AI8" s="67">
        <v>7</v>
      </c>
      <c r="AJ8" s="68">
        <f t="shared" si="17"/>
        <v>1.1666666666666667</v>
      </c>
      <c r="AK8" s="67">
        <v>11</v>
      </c>
      <c r="AL8" s="68">
        <f t="shared" si="18"/>
        <v>1.8333333333333333</v>
      </c>
      <c r="AM8" s="67">
        <v>4</v>
      </c>
      <c r="AN8" s="68">
        <f t="shared" si="19"/>
        <v>0.66666666666666663</v>
      </c>
      <c r="AO8" s="109">
        <v>11</v>
      </c>
      <c r="AP8" s="109">
        <f t="shared" si="20"/>
        <v>1.8333333333333333</v>
      </c>
      <c r="AQ8" s="67">
        <v>3</v>
      </c>
      <c r="AR8" s="68">
        <f t="shared" si="21"/>
        <v>0.5</v>
      </c>
      <c r="AS8" s="67">
        <v>7</v>
      </c>
      <c r="AT8" s="68">
        <f t="shared" si="22"/>
        <v>1.1666666666666667</v>
      </c>
      <c r="AU8" s="67">
        <v>9</v>
      </c>
      <c r="AV8" s="68">
        <f t="shared" si="23"/>
        <v>1.5</v>
      </c>
      <c r="AW8" s="67">
        <v>8</v>
      </c>
      <c r="AX8" s="68">
        <f t="shared" si="24"/>
        <v>1.3333333333333333</v>
      </c>
      <c r="AY8" s="67">
        <v>2</v>
      </c>
      <c r="AZ8" s="68">
        <f t="shared" si="25"/>
        <v>0.33333333333333331</v>
      </c>
      <c r="BA8" s="110">
        <f t="shared" si="0"/>
        <v>594</v>
      </c>
      <c r="BB8" s="75">
        <f t="shared" si="26"/>
        <v>99</v>
      </c>
    </row>
    <row r="9" spans="1:54" ht="11.25" customHeight="1" x14ac:dyDescent="0.25">
      <c r="A9" s="154"/>
      <c r="B9" s="111" t="s">
        <v>8</v>
      </c>
      <c r="C9" s="67">
        <v>40</v>
      </c>
      <c r="D9" s="68">
        <f t="shared" si="1"/>
        <v>6.666666666666667</v>
      </c>
      <c r="E9" s="69">
        <v>27</v>
      </c>
      <c r="F9" s="70">
        <f t="shared" si="2"/>
        <v>4.5</v>
      </c>
      <c r="G9" s="67">
        <v>30</v>
      </c>
      <c r="H9" s="68">
        <f t="shared" si="3"/>
        <v>5</v>
      </c>
      <c r="I9" s="67">
        <v>20</v>
      </c>
      <c r="J9" s="68">
        <f t="shared" si="4"/>
        <v>3.3333333333333335</v>
      </c>
      <c r="K9" s="109">
        <v>12</v>
      </c>
      <c r="L9" s="109">
        <f t="shared" si="5"/>
        <v>2</v>
      </c>
      <c r="M9" s="67">
        <v>13</v>
      </c>
      <c r="N9" s="68">
        <f t="shared" si="6"/>
        <v>2.1666666666666665</v>
      </c>
      <c r="O9" s="109">
        <v>9</v>
      </c>
      <c r="P9" s="109">
        <f t="shared" si="7"/>
        <v>1.5</v>
      </c>
      <c r="Q9" s="69">
        <v>17</v>
      </c>
      <c r="R9" s="70">
        <f t="shared" si="8"/>
        <v>2.8333333333333335</v>
      </c>
      <c r="S9" s="109">
        <v>4</v>
      </c>
      <c r="T9" s="109">
        <f t="shared" si="9"/>
        <v>0.66666666666666663</v>
      </c>
      <c r="U9" s="67">
        <v>10</v>
      </c>
      <c r="V9" s="68">
        <f t="shared" si="10"/>
        <v>1.6666666666666667</v>
      </c>
      <c r="W9" s="67">
        <v>8</v>
      </c>
      <c r="X9" s="68">
        <f t="shared" si="11"/>
        <v>1.3333333333333333</v>
      </c>
      <c r="Y9" s="69">
        <v>12</v>
      </c>
      <c r="Z9" s="70">
        <f t="shared" si="12"/>
        <v>2</v>
      </c>
      <c r="AA9" s="67">
        <v>4</v>
      </c>
      <c r="AB9" s="70">
        <f t="shared" si="13"/>
        <v>0.66666666666666663</v>
      </c>
      <c r="AC9" s="67">
        <v>3</v>
      </c>
      <c r="AD9" s="68">
        <f t="shared" si="14"/>
        <v>0.5</v>
      </c>
      <c r="AE9" s="67">
        <v>2</v>
      </c>
      <c r="AF9" s="68">
        <f t="shared" si="15"/>
        <v>0.33333333333333331</v>
      </c>
      <c r="AG9" s="67">
        <v>1</v>
      </c>
      <c r="AH9" s="68">
        <f t="shared" si="16"/>
        <v>0.16666666666666666</v>
      </c>
      <c r="AI9" s="67">
        <v>2</v>
      </c>
      <c r="AJ9" s="68">
        <f t="shared" si="17"/>
        <v>0.33333333333333331</v>
      </c>
      <c r="AK9" s="67">
        <v>6</v>
      </c>
      <c r="AL9" s="68">
        <f t="shared" si="18"/>
        <v>1</v>
      </c>
      <c r="AM9" s="67">
        <v>1</v>
      </c>
      <c r="AN9" s="68">
        <f t="shared" si="19"/>
        <v>0.16666666666666666</v>
      </c>
      <c r="AO9" s="109">
        <v>4</v>
      </c>
      <c r="AP9" s="109">
        <f t="shared" si="20"/>
        <v>0.66666666666666663</v>
      </c>
      <c r="AQ9" s="67">
        <v>2</v>
      </c>
      <c r="AR9" s="68">
        <f t="shared" si="21"/>
        <v>0.33333333333333331</v>
      </c>
      <c r="AS9" s="67">
        <v>2</v>
      </c>
      <c r="AT9" s="68">
        <f t="shared" si="22"/>
        <v>0.33333333333333331</v>
      </c>
      <c r="AU9" s="67">
        <v>1</v>
      </c>
      <c r="AV9" s="68">
        <f t="shared" si="23"/>
        <v>0.16666666666666666</v>
      </c>
      <c r="AW9" s="67">
        <v>3</v>
      </c>
      <c r="AX9" s="68">
        <f t="shared" si="24"/>
        <v>0.5</v>
      </c>
      <c r="AY9" s="67">
        <v>2</v>
      </c>
      <c r="AZ9" s="68">
        <f t="shared" si="25"/>
        <v>0.33333333333333331</v>
      </c>
      <c r="BA9" s="110">
        <f t="shared" si="0"/>
        <v>235</v>
      </c>
      <c r="BB9" s="75">
        <f t="shared" si="26"/>
        <v>39.166666666666664</v>
      </c>
    </row>
    <row r="10" spans="1:54" ht="11.25" customHeight="1" x14ac:dyDescent="0.25">
      <c r="A10" s="154"/>
      <c r="B10" s="111" t="s">
        <v>9</v>
      </c>
      <c r="C10" s="67">
        <v>41</v>
      </c>
      <c r="D10" s="68">
        <f t="shared" si="1"/>
        <v>6.833333333333333</v>
      </c>
      <c r="E10" s="69">
        <v>29</v>
      </c>
      <c r="F10" s="70">
        <f t="shared" si="2"/>
        <v>4.833333333333333</v>
      </c>
      <c r="G10" s="67">
        <v>35</v>
      </c>
      <c r="H10" s="68">
        <f t="shared" si="3"/>
        <v>5.833333333333333</v>
      </c>
      <c r="I10" s="67">
        <v>25</v>
      </c>
      <c r="J10" s="68">
        <f t="shared" si="4"/>
        <v>4.166666666666667</v>
      </c>
      <c r="K10" s="109">
        <v>23</v>
      </c>
      <c r="L10" s="109">
        <f t="shared" si="5"/>
        <v>3.8333333333333335</v>
      </c>
      <c r="M10" s="67">
        <v>16</v>
      </c>
      <c r="N10" s="68">
        <f t="shared" si="6"/>
        <v>2.6666666666666665</v>
      </c>
      <c r="O10" s="109">
        <v>11</v>
      </c>
      <c r="P10" s="109">
        <f t="shared" si="7"/>
        <v>1.8333333333333333</v>
      </c>
      <c r="Q10" s="69">
        <v>16</v>
      </c>
      <c r="R10" s="70">
        <f t="shared" si="8"/>
        <v>2.6666666666666665</v>
      </c>
      <c r="S10" s="109">
        <v>7</v>
      </c>
      <c r="T10" s="109">
        <f t="shared" si="9"/>
        <v>1.1666666666666667</v>
      </c>
      <c r="U10" s="67">
        <v>5</v>
      </c>
      <c r="V10" s="68">
        <f t="shared" si="10"/>
        <v>0.83333333333333337</v>
      </c>
      <c r="W10" s="67">
        <v>6</v>
      </c>
      <c r="X10" s="68">
        <f t="shared" si="11"/>
        <v>1</v>
      </c>
      <c r="Y10" s="69">
        <v>9</v>
      </c>
      <c r="Z10" s="70">
        <f t="shared" si="12"/>
        <v>1.5</v>
      </c>
      <c r="AA10" s="67">
        <v>5</v>
      </c>
      <c r="AB10" s="70">
        <f t="shared" si="13"/>
        <v>0.83333333333333337</v>
      </c>
      <c r="AC10" s="67">
        <v>6</v>
      </c>
      <c r="AD10" s="68">
        <f t="shared" si="14"/>
        <v>1</v>
      </c>
      <c r="AE10" s="67">
        <v>4</v>
      </c>
      <c r="AF10" s="68">
        <f t="shared" si="15"/>
        <v>0.66666666666666663</v>
      </c>
      <c r="AG10" s="67">
        <v>2</v>
      </c>
      <c r="AH10" s="68">
        <f t="shared" si="16"/>
        <v>0.33333333333333331</v>
      </c>
      <c r="AI10" s="67">
        <v>1</v>
      </c>
      <c r="AJ10" s="68">
        <f t="shared" si="17"/>
        <v>0.16666666666666666</v>
      </c>
      <c r="AK10" s="67">
        <v>5</v>
      </c>
      <c r="AL10" s="68">
        <f t="shared" si="18"/>
        <v>0.83333333333333337</v>
      </c>
      <c r="AM10" s="67">
        <v>4</v>
      </c>
      <c r="AN10" s="68">
        <f t="shared" si="19"/>
        <v>0.66666666666666663</v>
      </c>
      <c r="AO10" s="109">
        <v>5</v>
      </c>
      <c r="AP10" s="109">
        <f t="shared" si="20"/>
        <v>0.83333333333333337</v>
      </c>
      <c r="AQ10" s="67">
        <v>2</v>
      </c>
      <c r="AR10" s="68">
        <f t="shared" si="21"/>
        <v>0.33333333333333331</v>
      </c>
      <c r="AS10" s="67">
        <v>2</v>
      </c>
      <c r="AT10" s="68">
        <f t="shared" si="22"/>
        <v>0.33333333333333331</v>
      </c>
      <c r="AU10" s="67">
        <v>4</v>
      </c>
      <c r="AV10" s="68">
        <f t="shared" si="23"/>
        <v>0.66666666666666663</v>
      </c>
      <c r="AW10" s="67">
        <v>4</v>
      </c>
      <c r="AX10" s="68">
        <f t="shared" si="24"/>
        <v>0.66666666666666663</v>
      </c>
      <c r="AY10" s="67">
        <v>2</v>
      </c>
      <c r="AZ10" s="68">
        <f t="shared" si="25"/>
        <v>0.33333333333333331</v>
      </c>
      <c r="BA10" s="110">
        <f t="shared" si="0"/>
        <v>269</v>
      </c>
      <c r="BB10" s="75">
        <f t="shared" si="26"/>
        <v>44.833333333333336</v>
      </c>
    </row>
    <row r="11" spans="1:54" ht="11.25" customHeight="1" x14ac:dyDescent="0.25">
      <c r="A11" s="154"/>
      <c r="B11" s="111" t="s">
        <v>10</v>
      </c>
      <c r="C11" s="67">
        <v>60</v>
      </c>
      <c r="D11" s="68">
        <f t="shared" si="1"/>
        <v>10</v>
      </c>
      <c r="E11" s="69">
        <v>32</v>
      </c>
      <c r="F11" s="70">
        <f t="shared" si="2"/>
        <v>5.333333333333333</v>
      </c>
      <c r="G11" s="67">
        <v>39</v>
      </c>
      <c r="H11" s="68">
        <f t="shared" si="3"/>
        <v>6.5</v>
      </c>
      <c r="I11" s="67">
        <v>24</v>
      </c>
      <c r="J11" s="68">
        <f t="shared" si="4"/>
        <v>4</v>
      </c>
      <c r="K11" s="109">
        <v>18</v>
      </c>
      <c r="L11" s="109">
        <f t="shared" si="5"/>
        <v>3</v>
      </c>
      <c r="M11" s="67">
        <v>20</v>
      </c>
      <c r="N11" s="68">
        <f t="shared" si="6"/>
        <v>3.3333333333333335</v>
      </c>
      <c r="O11" s="109">
        <v>15</v>
      </c>
      <c r="P11" s="109">
        <f t="shared" si="7"/>
        <v>2.5</v>
      </c>
      <c r="Q11" s="69">
        <v>18</v>
      </c>
      <c r="R11" s="70">
        <f t="shared" si="8"/>
        <v>3</v>
      </c>
      <c r="S11" s="109">
        <v>3</v>
      </c>
      <c r="T11" s="109">
        <f t="shared" si="9"/>
        <v>0.5</v>
      </c>
      <c r="U11" s="67">
        <v>10</v>
      </c>
      <c r="V11" s="68">
        <f t="shared" si="10"/>
        <v>1.6666666666666667</v>
      </c>
      <c r="W11" s="67">
        <v>6</v>
      </c>
      <c r="X11" s="68">
        <f t="shared" si="11"/>
        <v>1</v>
      </c>
      <c r="Y11" s="69">
        <v>11</v>
      </c>
      <c r="Z11" s="70">
        <f t="shared" si="12"/>
        <v>1.8333333333333333</v>
      </c>
      <c r="AA11" s="67">
        <v>3</v>
      </c>
      <c r="AB11" s="70">
        <f t="shared" si="13"/>
        <v>0.5</v>
      </c>
      <c r="AC11" s="67">
        <v>7</v>
      </c>
      <c r="AD11" s="68">
        <f t="shared" si="14"/>
        <v>1.1666666666666667</v>
      </c>
      <c r="AE11" s="67">
        <v>6</v>
      </c>
      <c r="AF11" s="68">
        <f t="shared" si="15"/>
        <v>1</v>
      </c>
      <c r="AG11" s="67">
        <v>2</v>
      </c>
      <c r="AH11" s="68">
        <f t="shared" si="16"/>
        <v>0.33333333333333331</v>
      </c>
      <c r="AI11" s="67">
        <v>4</v>
      </c>
      <c r="AJ11" s="68">
        <f t="shared" si="17"/>
        <v>0.66666666666666663</v>
      </c>
      <c r="AK11" s="67">
        <v>4</v>
      </c>
      <c r="AL11" s="68">
        <f t="shared" si="18"/>
        <v>0.66666666666666663</v>
      </c>
      <c r="AM11" s="67">
        <v>1</v>
      </c>
      <c r="AN11" s="68">
        <f t="shared" si="19"/>
        <v>0.16666666666666666</v>
      </c>
      <c r="AO11" s="109">
        <v>5</v>
      </c>
      <c r="AP11" s="109">
        <f t="shared" si="20"/>
        <v>0.83333333333333337</v>
      </c>
      <c r="AQ11" s="67">
        <v>2</v>
      </c>
      <c r="AR11" s="68">
        <f t="shared" si="21"/>
        <v>0.33333333333333331</v>
      </c>
      <c r="AS11" s="67">
        <v>3</v>
      </c>
      <c r="AT11" s="68">
        <f t="shared" si="22"/>
        <v>0.5</v>
      </c>
      <c r="AU11" s="67">
        <v>5</v>
      </c>
      <c r="AV11" s="68">
        <f t="shared" si="23"/>
        <v>0.83333333333333337</v>
      </c>
      <c r="AW11" s="67">
        <v>4</v>
      </c>
      <c r="AX11" s="68">
        <f t="shared" si="24"/>
        <v>0.66666666666666663</v>
      </c>
      <c r="AY11" s="67">
        <v>3</v>
      </c>
      <c r="AZ11" s="68">
        <f t="shared" si="25"/>
        <v>0.5</v>
      </c>
      <c r="BA11" s="110">
        <f t="shared" si="0"/>
        <v>305</v>
      </c>
      <c r="BB11" s="75">
        <f t="shared" si="26"/>
        <v>50.833333333333336</v>
      </c>
    </row>
    <row r="12" spans="1:54" ht="11.25" customHeight="1" x14ac:dyDescent="0.25">
      <c r="A12" s="154"/>
      <c r="B12" s="111" t="s">
        <v>11</v>
      </c>
      <c r="C12" s="67">
        <v>92</v>
      </c>
      <c r="D12" s="68">
        <f t="shared" si="1"/>
        <v>15.333333333333334</v>
      </c>
      <c r="E12" s="69">
        <v>52</v>
      </c>
      <c r="F12" s="70">
        <f t="shared" si="2"/>
        <v>8.6666666666666661</v>
      </c>
      <c r="G12" s="67">
        <v>78</v>
      </c>
      <c r="H12" s="68">
        <f t="shared" si="3"/>
        <v>13</v>
      </c>
      <c r="I12" s="67">
        <v>48</v>
      </c>
      <c r="J12" s="68">
        <f t="shared" si="4"/>
        <v>8</v>
      </c>
      <c r="K12" s="109">
        <v>30</v>
      </c>
      <c r="L12" s="109">
        <f t="shared" si="5"/>
        <v>5</v>
      </c>
      <c r="M12" s="67">
        <v>31</v>
      </c>
      <c r="N12" s="68">
        <f t="shared" si="6"/>
        <v>5.166666666666667</v>
      </c>
      <c r="O12" s="109">
        <v>25</v>
      </c>
      <c r="P12" s="109">
        <f t="shared" si="7"/>
        <v>4.166666666666667</v>
      </c>
      <c r="Q12" s="69">
        <v>32</v>
      </c>
      <c r="R12" s="70">
        <f t="shared" si="8"/>
        <v>5.333333333333333</v>
      </c>
      <c r="S12" s="109">
        <v>10</v>
      </c>
      <c r="T12" s="109">
        <f t="shared" si="9"/>
        <v>1.6666666666666667</v>
      </c>
      <c r="U12" s="67">
        <v>14</v>
      </c>
      <c r="V12" s="68">
        <f t="shared" si="10"/>
        <v>2.3333333333333335</v>
      </c>
      <c r="W12" s="67">
        <v>12</v>
      </c>
      <c r="X12" s="68">
        <f t="shared" si="11"/>
        <v>2</v>
      </c>
      <c r="Y12" s="69">
        <v>12</v>
      </c>
      <c r="Z12" s="70">
        <f t="shared" si="12"/>
        <v>2</v>
      </c>
      <c r="AA12" s="67">
        <v>11</v>
      </c>
      <c r="AB12" s="70">
        <f t="shared" si="13"/>
        <v>1.8333333333333333</v>
      </c>
      <c r="AC12" s="67">
        <v>6</v>
      </c>
      <c r="AD12" s="68">
        <f t="shared" si="14"/>
        <v>1</v>
      </c>
      <c r="AE12" s="67">
        <v>7</v>
      </c>
      <c r="AF12" s="68">
        <f t="shared" si="15"/>
        <v>1.1666666666666667</v>
      </c>
      <c r="AG12" s="67">
        <v>6</v>
      </c>
      <c r="AH12" s="68">
        <f t="shared" si="16"/>
        <v>1</v>
      </c>
      <c r="AI12" s="67">
        <v>4</v>
      </c>
      <c r="AJ12" s="68">
        <f t="shared" si="17"/>
        <v>0.66666666666666663</v>
      </c>
      <c r="AK12" s="67">
        <v>10</v>
      </c>
      <c r="AL12" s="68">
        <f t="shared" si="18"/>
        <v>1.6666666666666667</v>
      </c>
      <c r="AM12" s="67">
        <v>3</v>
      </c>
      <c r="AN12" s="68">
        <f t="shared" si="19"/>
        <v>0.5</v>
      </c>
      <c r="AO12" s="109">
        <v>6</v>
      </c>
      <c r="AP12" s="109">
        <f t="shared" si="20"/>
        <v>1</v>
      </c>
      <c r="AQ12" s="67">
        <v>5</v>
      </c>
      <c r="AR12" s="68">
        <f t="shared" si="21"/>
        <v>0.83333333333333337</v>
      </c>
      <c r="AS12" s="67">
        <v>4</v>
      </c>
      <c r="AT12" s="68">
        <f t="shared" si="22"/>
        <v>0.66666666666666663</v>
      </c>
      <c r="AU12" s="67">
        <v>6</v>
      </c>
      <c r="AV12" s="68">
        <f t="shared" si="23"/>
        <v>1</v>
      </c>
      <c r="AW12" s="67">
        <v>7</v>
      </c>
      <c r="AX12" s="68">
        <f t="shared" si="24"/>
        <v>1.1666666666666667</v>
      </c>
      <c r="AY12" s="67">
        <v>6</v>
      </c>
      <c r="AZ12" s="68">
        <f t="shared" si="25"/>
        <v>1</v>
      </c>
      <c r="BA12" s="110">
        <f t="shared" si="0"/>
        <v>517</v>
      </c>
      <c r="BB12" s="75">
        <f t="shared" si="26"/>
        <v>86.166666666666671</v>
      </c>
    </row>
    <row r="13" spans="1:54" ht="11.25" customHeight="1" x14ac:dyDescent="0.25">
      <c r="A13" s="154"/>
      <c r="B13" s="111" t="s">
        <v>12</v>
      </c>
      <c r="C13" s="67">
        <v>101</v>
      </c>
      <c r="D13" s="68">
        <f t="shared" si="1"/>
        <v>16.833333333333332</v>
      </c>
      <c r="E13" s="69">
        <v>63</v>
      </c>
      <c r="F13" s="70">
        <f t="shared" si="2"/>
        <v>10.5</v>
      </c>
      <c r="G13" s="67">
        <v>79</v>
      </c>
      <c r="H13" s="68">
        <f t="shared" si="3"/>
        <v>13.166666666666666</v>
      </c>
      <c r="I13" s="67">
        <v>37</v>
      </c>
      <c r="J13" s="68">
        <f t="shared" si="4"/>
        <v>6.166666666666667</v>
      </c>
      <c r="K13" s="109">
        <v>20</v>
      </c>
      <c r="L13" s="109">
        <f t="shared" si="5"/>
        <v>3.3333333333333335</v>
      </c>
      <c r="M13" s="67">
        <v>31</v>
      </c>
      <c r="N13" s="68">
        <f t="shared" si="6"/>
        <v>5.166666666666667</v>
      </c>
      <c r="O13" s="109">
        <v>22</v>
      </c>
      <c r="P13" s="109">
        <f t="shared" si="7"/>
        <v>3.6666666666666665</v>
      </c>
      <c r="Q13" s="67">
        <v>49</v>
      </c>
      <c r="R13" s="70">
        <f t="shared" si="8"/>
        <v>8.1666666666666661</v>
      </c>
      <c r="S13" s="109">
        <v>7</v>
      </c>
      <c r="T13" s="109">
        <f t="shared" si="9"/>
        <v>1.1666666666666667</v>
      </c>
      <c r="U13" s="67">
        <v>18</v>
      </c>
      <c r="V13" s="68">
        <f t="shared" si="10"/>
        <v>3</v>
      </c>
      <c r="W13" s="67">
        <v>15</v>
      </c>
      <c r="X13" s="68">
        <f t="shared" si="11"/>
        <v>2.5</v>
      </c>
      <c r="Y13" s="69">
        <v>18</v>
      </c>
      <c r="Z13" s="70">
        <f t="shared" si="12"/>
        <v>3</v>
      </c>
      <c r="AA13" s="67">
        <v>7</v>
      </c>
      <c r="AB13" s="70">
        <f t="shared" si="13"/>
        <v>1.1666666666666667</v>
      </c>
      <c r="AC13" s="67">
        <v>6</v>
      </c>
      <c r="AD13" s="68">
        <f t="shared" si="14"/>
        <v>1</v>
      </c>
      <c r="AE13" s="67">
        <v>5</v>
      </c>
      <c r="AF13" s="68">
        <f t="shared" si="15"/>
        <v>0.83333333333333337</v>
      </c>
      <c r="AG13" s="67">
        <v>2</v>
      </c>
      <c r="AH13" s="68">
        <f t="shared" si="16"/>
        <v>0.33333333333333331</v>
      </c>
      <c r="AI13" s="67">
        <v>4</v>
      </c>
      <c r="AJ13" s="68">
        <f t="shared" si="17"/>
        <v>0.66666666666666663</v>
      </c>
      <c r="AK13" s="67">
        <v>6</v>
      </c>
      <c r="AL13" s="68">
        <f t="shared" si="18"/>
        <v>1</v>
      </c>
      <c r="AM13" s="67">
        <v>3</v>
      </c>
      <c r="AN13" s="68">
        <f t="shared" si="19"/>
        <v>0.5</v>
      </c>
      <c r="AO13" s="109">
        <v>10</v>
      </c>
      <c r="AP13" s="109">
        <f t="shared" si="20"/>
        <v>1.6666666666666667</v>
      </c>
      <c r="AQ13" s="67">
        <v>2</v>
      </c>
      <c r="AR13" s="68">
        <f t="shared" si="21"/>
        <v>0.33333333333333331</v>
      </c>
      <c r="AS13" s="67">
        <v>4</v>
      </c>
      <c r="AT13" s="68">
        <f t="shared" si="22"/>
        <v>0.66666666666666663</v>
      </c>
      <c r="AU13" s="67">
        <v>9</v>
      </c>
      <c r="AV13" s="68">
        <f t="shared" si="23"/>
        <v>1.5</v>
      </c>
      <c r="AW13" s="67">
        <v>8</v>
      </c>
      <c r="AX13" s="68">
        <f t="shared" si="24"/>
        <v>1.3333333333333333</v>
      </c>
      <c r="AY13" s="67">
        <v>3</v>
      </c>
      <c r="AZ13" s="68">
        <f t="shared" si="25"/>
        <v>0.5</v>
      </c>
      <c r="BA13" s="110">
        <f t="shared" si="0"/>
        <v>529</v>
      </c>
      <c r="BB13" s="75">
        <f t="shared" si="26"/>
        <v>88.166666666666671</v>
      </c>
    </row>
    <row r="14" spans="1:54" ht="11.25" customHeight="1" x14ac:dyDescent="0.25">
      <c r="A14" s="154"/>
      <c r="B14" s="111" t="s">
        <v>13</v>
      </c>
      <c r="C14" s="67">
        <v>29</v>
      </c>
      <c r="D14" s="68">
        <f t="shared" si="1"/>
        <v>4.833333333333333</v>
      </c>
      <c r="E14" s="69">
        <v>40</v>
      </c>
      <c r="F14" s="70">
        <f t="shared" si="2"/>
        <v>6.666666666666667</v>
      </c>
      <c r="G14" s="67">
        <v>31</v>
      </c>
      <c r="H14" s="68">
        <f t="shared" si="3"/>
        <v>5.166666666666667</v>
      </c>
      <c r="I14" s="67">
        <v>15</v>
      </c>
      <c r="J14" s="68">
        <f t="shared" si="4"/>
        <v>2.5</v>
      </c>
      <c r="K14" s="109">
        <v>70</v>
      </c>
      <c r="L14" s="109">
        <f t="shared" si="5"/>
        <v>11.666666666666666</v>
      </c>
      <c r="M14" s="67">
        <v>22</v>
      </c>
      <c r="N14" s="68">
        <f t="shared" si="6"/>
        <v>3.6666666666666665</v>
      </c>
      <c r="O14" s="109">
        <v>17</v>
      </c>
      <c r="P14" s="109">
        <f t="shared" si="7"/>
        <v>2.8333333333333335</v>
      </c>
      <c r="Q14" s="67">
        <v>14</v>
      </c>
      <c r="R14" s="70">
        <f t="shared" si="8"/>
        <v>2.3333333333333335</v>
      </c>
      <c r="S14" s="109">
        <v>24</v>
      </c>
      <c r="T14" s="109">
        <f t="shared" si="9"/>
        <v>4</v>
      </c>
      <c r="U14" s="67">
        <v>4</v>
      </c>
      <c r="V14" s="68">
        <f t="shared" si="10"/>
        <v>0.66666666666666663</v>
      </c>
      <c r="W14" s="67">
        <v>14</v>
      </c>
      <c r="X14" s="68">
        <f t="shared" si="11"/>
        <v>2.3333333333333335</v>
      </c>
      <c r="Y14" s="69">
        <v>13</v>
      </c>
      <c r="Z14" s="70">
        <f t="shared" si="12"/>
        <v>2.1666666666666665</v>
      </c>
      <c r="AA14" s="67">
        <v>26</v>
      </c>
      <c r="AB14" s="70">
        <f t="shared" si="13"/>
        <v>4.333333333333333</v>
      </c>
      <c r="AC14" s="67">
        <v>4</v>
      </c>
      <c r="AD14" s="68">
        <f t="shared" si="14"/>
        <v>0.66666666666666663</v>
      </c>
      <c r="AE14" s="67">
        <v>6</v>
      </c>
      <c r="AF14" s="68">
        <f t="shared" si="15"/>
        <v>1</v>
      </c>
      <c r="AG14" s="67">
        <v>7</v>
      </c>
      <c r="AH14" s="68">
        <f t="shared" si="16"/>
        <v>1.1666666666666667</v>
      </c>
      <c r="AI14" s="67">
        <v>11</v>
      </c>
      <c r="AJ14" s="68">
        <f t="shared" si="17"/>
        <v>1.8333333333333333</v>
      </c>
      <c r="AK14" s="67">
        <v>3</v>
      </c>
      <c r="AL14" s="68">
        <f t="shared" si="18"/>
        <v>0.5</v>
      </c>
      <c r="AM14" s="67">
        <v>3</v>
      </c>
      <c r="AN14" s="68">
        <f t="shared" si="19"/>
        <v>0.5</v>
      </c>
      <c r="AO14" s="109">
        <v>9</v>
      </c>
      <c r="AP14" s="109">
        <f t="shared" si="20"/>
        <v>1.5</v>
      </c>
      <c r="AQ14" s="67">
        <v>1</v>
      </c>
      <c r="AR14" s="68">
        <f t="shared" si="21"/>
        <v>0.16666666666666666</v>
      </c>
      <c r="AS14" s="67">
        <v>4</v>
      </c>
      <c r="AT14" s="68">
        <f t="shared" si="22"/>
        <v>0.66666666666666663</v>
      </c>
      <c r="AU14" s="67">
        <v>3</v>
      </c>
      <c r="AV14" s="68">
        <f t="shared" si="23"/>
        <v>0.5</v>
      </c>
      <c r="AW14" s="67">
        <v>4</v>
      </c>
      <c r="AX14" s="68">
        <f t="shared" si="24"/>
        <v>0.66666666666666663</v>
      </c>
      <c r="AY14" s="67">
        <v>3</v>
      </c>
      <c r="AZ14" s="68">
        <f t="shared" si="25"/>
        <v>0.5</v>
      </c>
      <c r="BA14" s="110">
        <f t="shared" si="0"/>
        <v>377</v>
      </c>
      <c r="BB14" s="75">
        <f t="shared" si="26"/>
        <v>62.833333333333336</v>
      </c>
    </row>
    <row r="15" spans="1:54" ht="11.25" customHeight="1" x14ac:dyDescent="0.25">
      <c r="A15" s="154"/>
      <c r="B15" s="111" t="s">
        <v>14</v>
      </c>
      <c r="C15" s="67">
        <v>55</v>
      </c>
      <c r="D15" s="68">
        <f t="shared" si="1"/>
        <v>9.1666666666666661</v>
      </c>
      <c r="E15" s="69">
        <v>41</v>
      </c>
      <c r="F15" s="70">
        <f t="shared" si="2"/>
        <v>6.833333333333333</v>
      </c>
      <c r="G15" s="67">
        <v>49</v>
      </c>
      <c r="H15" s="68">
        <f t="shared" si="3"/>
        <v>8.1666666666666661</v>
      </c>
      <c r="I15" s="67">
        <v>27</v>
      </c>
      <c r="J15" s="68">
        <f t="shared" si="4"/>
        <v>4.5</v>
      </c>
      <c r="K15" s="109">
        <v>30</v>
      </c>
      <c r="L15" s="109">
        <f t="shared" si="5"/>
        <v>5</v>
      </c>
      <c r="M15" s="67">
        <v>18</v>
      </c>
      <c r="N15" s="68">
        <f t="shared" si="6"/>
        <v>3</v>
      </c>
      <c r="O15" s="109">
        <v>18</v>
      </c>
      <c r="P15" s="109">
        <f t="shared" si="7"/>
        <v>3</v>
      </c>
      <c r="Q15" s="67">
        <v>19</v>
      </c>
      <c r="R15" s="70">
        <f t="shared" si="8"/>
        <v>3.1666666666666665</v>
      </c>
      <c r="S15" s="109">
        <v>10</v>
      </c>
      <c r="T15" s="109">
        <f t="shared" si="9"/>
        <v>1.6666666666666667</v>
      </c>
      <c r="U15" s="67">
        <v>11</v>
      </c>
      <c r="V15" s="68">
        <f t="shared" si="10"/>
        <v>1.8333333333333333</v>
      </c>
      <c r="W15" s="67">
        <v>8</v>
      </c>
      <c r="X15" s="68">
        <f t="shared" si="11"/>
        <v>1.3333333333333333</v>
      </c>
      <c r="Y15" s="69">
        <v>11</v>
      </c>
      <c r="Z15" s="70">
        <f t="shared" si="12"/>
        <v>1.8333333333333333</v>
      </c>
      <c r="AA15" s="67">
        <v>10</v>
      </c>
      <c r="AB15" s="70">
        <f t="shared" si="13"/>
        <v>1.6666666666666667</v>
      </c>
      <c r="AC15" s="67">
        <v>5</v>
      </c>
      <c r="AD15" s="68">
        <f t="shared" si="14"/>
        <v>0.83333333333333337</v>
      </c>
      <c r="AE15" s="67">
        <v>4</v>
      </c>
      <c r="AF15" s="68">
        <f t="shared" si="15"/>
        <v>0.66666666666666663</v>
      </c>
      <c r="AG15" s="67">
        <v>4</v>
      </c>
      <c r="AH15" s="68">
        <f t="shared" si="16"/>
        <v>0.66666666666666663</v>
      </c>
      <c r="AI15" s="67">
        <v>3</v>
      </c>
      <c r="AJ15" s="68">
        <f t="shared" si="17"/>
        <v>0.5</v>
      </c>
      <c r="AK15" s="67">
        <v>6</v>
      </c>
      <c r="AL15" s="68">
        <f t="shared" si="18"/>
        <v>1</v>
      </c>
      <c r="AM15" s="67">
        <v>3</v>
      </c>
      <c r="AN15" s="68">
        <f t="shared" si="19"/>
        <v>0.5</v>
      </c>
      <c r="AO15" s="109">
        <v>6</v>
      </c>
      <c r="AP15" s="109">
        <f t="shared" si="20"/>
        <v>1</v>
      </c>
      <c r="AQ15" s="67">
        <v>1</v>
      </c>
      <c r="AR15" s="68">
        <f t="shared" si="21"/>
        <v>0.16666666666666666</v>
      </c>
      <c r="AS15" s="67">
        <v>3</v>
      </c>
      <c r="AT15" s="68">
        <f t="shared" si="22"/>
        <v>0.5</v>
      </c>
      <c r="AU15" s="67">
        <v>7</v>
      </c>
      <c r="AV15" s="68">
        <f t="shared" si="23"/>
        <v>1.1666666666666667</v>
      </c>
      <c r="AW15" s="67">
        <v>5</v>
      </c>
      <c r="AX15" s="68">
        <f t="shared" si="24"/>
        <v>0.83333333333333337</v>
      </c>
      <c r="AY15" s="67">
        <v>4</v>
      </c>
      <c r="AZ15" s="68">
        <f t="shared" si="25"/>
        <v>0.66666666666666663</v>
      </c>
      <c r="BA15" s="110">
        <f t="shared" si="0"/>
        <v>358</v>
      </c>
      <c r="BB15" s="75">
        <f t="shared" si="26"/>
        <v>59.666666666666664</v>
      </c>
    </row>
    <row r="16" spans="1:54" ht="11.25" customHeight="1" x14ac:dyDescent="0.25">
      <c r="A16" s="154"/>
      <c r="B16" s="111" t="s">
        <v>15</v>
      </c>
      <c r="C16" s="67">
        <v>103</v>
      </c>
      <c r="D16" s="68">
        <f t="shared" si="1"/>
        <v>17.166666666666668</v>
      </c>
      <c r="E16" s="69">
        <v>74</v>
      </c>
      <c r="F16" s="70">
        <f t="shared" si="2"/>
        <v>12.333333333333334</v>
      </c>
      <c r="G16" s="67">
        <v>55</v>
      </c>
      <c r="H16" s="68">
        <f t="shared" si="3"/>
        <v>9.1666666666666661</v>
      </c>
      <c r="I16" s="67">
        <v>48</v>
      </c>
      <c r="J16" s="68">
        <f t="shared" si="4"/>
        <v>8</v>
      </c>
      <c r="K16" s="109">
        <v>23</v>
      </c>
      <c r="L16" s="109">
        <f t="shared" si="5"/>
        <v>3.8333333333333335</v>
      </c>
      <c r="M16" s="67">
        <v>41</v>
      </c>
      <c r="N16" s="68">
        <f t="shared" si="6"/>
        <v>6.833333333333333</v>
      </c>
      <c r="O16" s="109">
        <v>16</v>
      </c>
      <c r="P16" s="109">
        <f t="shared" si="7"/>
        <v>2.6666666666666665</v>
      </c>
      <c r="Q16" s="67">
        <v>37</v>
      </c>
      <c r="R16" s="70">
        <f t="shared" si="8"/>
        <v>6.166666666666667</v>
      </c>
      <c r="S16" s="109">
        <v>4</v>
      </c>
      <c r="T16" s="109">
        <f t="shared" si="9"/>
        <v>0.66666666666666663</v>
      </c>
      <c r="U16" s="67">
        <v>8</v>
      </c>
      <c r="V16" s="68">
        <f t="shared" si="10"/>
        <v>1.3333333333333333</v>
      </c>
      <c r="W16" s="67">
        <v>15</v>
      </c>
      <c r="X16" s="68">
        <f t="shared" si="11"/>
        <v>2.5</v>
      </c>
      <c r="Y16" s="69">
        <v>13</v>
      </c>
      <c r="Z16" s="70">
        <f t="shared" si="12"/>
        <v>2.1666666666666665</v>
      </c>
      <c r="AA16" s="67">
        <v>9</v>
      </c>
      <c r="AB16" s="70">
        <f t="shared" si="13"/>
        <v>1.5</v>
      </c>
      <c r="AC16" s="67">
        <v>4</v>
      </c>
      <c r="AD16" s="68">
        <f t="shared" si="14"/>
        <v>0.66666666666666663</v>
      </c>
      <c r="AE16" s="67">
        <v>8</v>
      </c>
      <c r="AF16" s="68">
        <f t="shared" si="15"/>
        <v>1.3333333333333333</v>
      </c>
      <c r="AG16" s="67">
        <v>2</v>
      </c>
      <c r="AH16" s="68">
        <f t="shared" si="16"/>
        <v>0.33333333333333331</v>
      </c>
      <c r="AI16" s="67">
        <v>3</v>
      </c>
      <c r="AJ16" s="68">
        <f t="shared" si="17"/>
        <v>0.5</v>
      </c>
      <c r="AK16" s="67">
        <v>8</v>
      </c>
      <c r="AL16" s="68">
        <f t="shared" si="18"/>
        <v>1.3333333333333333</v>
      </c>
      <c r="AM16" s="67">
        <v>5</v>
      </c>
      <c r="AN16" s="68">
        <f t="shared" si="19"/>
        <v>0.83333333333333337</v>
      </c>
      <c r="AO16" s="109">
        <v>9</v>
      </c>
      <c r="AP16" s="109">
        <f t="shared" si="20"/>
        <v>1.5</v>
      </c>
      <c r="AQ16" s="67">
        <v>6</v>
      </c>
      <c r="AR16" s="68">
        <f t="shared" si="21"/>
        <v>1</v>
      </c>
      <c r="AS16" s="67">
        <v>4</v>
      </c>
      <c r="AT16" s="68">
        <f t="shared" si="22"/>
        <v>0.66666666666666663</v>
      </c>
      <c r="AU16" s="67">
        <v>12</v>
      </c>
      <c r="AV16" s="68">
        <f t="shared" si="23"/>
        <v>2</v>
      </c>
      <c r="AW16" s="67">
        <v>7</v>
      </c>
      <c r="AX16" s="68">
        <f t="shared" si="24"/>
        <v>1.1666666666666667</v>
      </c>
      <c r="AY16" s="67">
        <v>4</v>
      </c>
      <c r="AZ16" s="68">
        <f t="shared" si="25"/>
        <v>0.66666666666666663</v>
      </c>
      <c r="BA16" s="110">
        <f t="shared" si="0"/>
        <v>518</v>
      </c>
      <c r="BB16" s="75">
        <f t="shared" si="26"/>
        <v>86.333333333333329</v>
      </c>
    </row>
    <row r="17" spans="1:54" ht="11.25" customHeight="1" x14ac:dyDescent="0.25">
      <c r="A17" s="154"/>
      <c r="B17" s="111" t="s">
        <v>16</v>
      </c>
      <c r="C17" s="67">
        <v>93</v>
      </c>
      <c r="D17" s="68">
        <f t="shared" si="1"/>
        <v>15.5</v>
      </c>
      <c r="E17" s="69">
        <v>39</v>
      </c>
      <c r="F17" s="70">
        <f t="shared" si="2"/>
        <v>6.5</v>
      </c>
      <c r="G17" s="67">
        <v>67</v>
      </c>
      <c r="H17" s="68">
        <f t="shared" si="3"/>
        <v>11.166666666666666</v>
      </c>
      <c r="I17" s="67">
        <v>32</v>
      </c>
      <c r="J17" s="68">
        <f t="shared" si="4"/>
        <v>5.333333333333333</v>
      </c>
      <c r="K17" s="109">
        <v>22</v>
      </c>
      <c r="L17" s="109">
        <f t="shared" si="5"/>
        <v>3.6666666666666665</v>
      </c>
      <c r="M17" s="67">
        <v>30</v>
      </c>
      <c r="N17" s="68">
        <f t="shared" si="6"/>
        <v>5</v>
      </c>
      <c r="O17" s="109">
        <v>33</v>
      </c>
      <c r="P17" s="109">
        <f t="shared" si="7"/>
        <v>5.5</v>
      </c>
      <c r="Q17" s="67">
        <v>22</v>
      </c>
      <c r="R17" s="70">
        <f t="shared" si="8"/>
        <v>3.6666666666666665</v>
      </c>
      <c r="S17" s="109">
        <v>9</v>
      </c>
      <c r="T17" s="109">
        <f t="shared" si="9"/>
        <v>1.5</v>
      </c>
      <c r="U17" s="67">
        <v>17</v>
      </c>
      <c r="V17" s="68">
        <f t="shared" si="10"/>
        <v>2.8333333333333335</v>
      </c>
      <c r="W17" s="67">
        <v>27</v>
      </c>
      <c r="X17" s="68">
        <f t="shared" si="11"/>
        <v>4.5</v>
      </c>
      <c r="Y17" s="69">
        <v>17</v>
      </c>
      <c r="Z17" s="70">
        <f t="shared" si="12"/>
        <v>2.8333333333333335</v>
      </c>
      <c r="AA17" s="67">
        <v>9</v>
      </c>
      <c r="AB17" s="70">
        <f t="shared" si="13"/>
        <v>1.5</v>
      </c>
      <c r="AC17" s="67">
        <v>7</v>
      </c>
      <c r="AD17" s="68">
        <f t="shared" si="14"/>
        <v>1.1666666666666667</v>
      </c>
      <c r="AE17" s="67">
        <v>5</v>
      </c>
      <c r="AF17" s="68">
        <f t="shared" si="15"/>
        <v>0.83333333333333337</v>
      </c>
      <c r="AG17" s="67">
        <v>5</v>
      </c>
      <c r="AH17" s="68">
        <f t="shared" si="16"/>
        <v>0.83333333333333337</v>
      </c>
      <c r="AI17" s="67">
        <v>4</v>
      </c>
      <c r="AJ17" s="68">
        <f t="shared" si="17"/>
        <v>0.66666666666666663</v>
      </c>
      <c r="AK17" s="67">
        <v>11</v>
      </c>
      <c r="AL17" s="68">
        <f t="shared" si="18"/>
        <v>1.8333333333333333</v>
      </c>
      <c r="AM17" s="67">
        <v>1</v>
      </c>
      <c r="AN17" s="68">
        <f t="shared" si="19"/>
        <v>0.16666666666666666</v>
      </c>
      <c r="AO17" s="109">
        <v>8</v>
      </c>
      <c r="AP17" s="109">
        <f t="shared" si="20"/>
        <v>1.3333333333333333</v>
      </c>
      <c r="AQ17" s="67">
        <v>2</v>
      </c>
      <c r="AR17" s="68">
        <f t="shared" si="21"/>
        <v>0.33333333333333331</v>
      </c>
      <c r="AS17" s="67">
        <v>2</v>
      </c>
      <c r="AT17" s="68">
        <f t="shared" si="22"/>
        <v>0.33333333333333331</v>
      </c>
      <c r="AU17" s="67">
        <v>6</v>
      </c>
      <c r="AV17" s="68">
        <f t="shared" si="23"/>
        <v>1</v>
      </c>
      <c r="AW17" s="67">
        <v>9</v>
      </c>
      <c r="AX17" s="68">
        <f t="shared" si="24"/>
        <v>1.5</v>
      </c>
      <c r="AY17" s="67">
        <v>7</v>
      </c>
      <c r="AZ17" s="68">
        <f t="shared" si="25"/>
        <v>1.1666666666666667</v>
      </c>
      <c r="BA17" s="110">
        <f t="shared" si="0"/>
        <v>484</v>
      </c>
      <c r="BB17" s="75">
        <f t="shared" si="26"/>
        <v>80.666666666666671</v>
      </c>
    </row>
    <row r="18" spans="1:54" ht="11.25" customHeight="1" x14ac:dyDescent="0.25">
      <c r="A18" s="154"/>
      <c r="B18" s="111" t="s">
        <v>17</v>
      </c>
      <c r="C18" s="67">
        <v>29</v>
      </c>
      <c r="D18" s="68">
        <f t="shared" si="1"/>
        <v>4.833333333333333</v>
      </c>
      <c r="E18" s="69">
        <v>31</v>
      </c>
      <c r="F18" s="70">
        <f t="shared" si="2"/>
        <v>5.166666666666667</v>
      </c>
      <c r="G18" s="67">
        <v>30</v>
      </c>
      <c r="H18" s="68">
        <f t="shared" si="3"/>
        <v>5</v>
      </c>
      <c r="I18" s="67">
        <v>14</v>
      </c>
      <c r="J18" s="68">
        <f t="shared" si="4"/>
        <v>2.3333333333333335</v>
      </c>
      <c r="K18" s="109">
        <v>18</v>
      </c>
      <c r="L18" s="109">
        <f t="shared" si="5"/>
        <v>3</v>
      </c>
      <c r="M18" s="67">
        <v>14</v>
      </c>
      <c r="N18" s="68">
        <f t="shared" si="6"/>
        <v>2.3333333333333335</v>
      </c>
      <c r="O18" s="109">
        <v>14</v>
      </c>
      <c r="P18" s="109">
        <f t="shared" si="7"/>
        <v>2.3333333333333335</v>
      </c>
      <c r="Q18" s="67">
        <v>11</v>
      </c>
      <c r="R18" s="70">
        <f t="shared" si="8"/>
        <v>1.8333333333333333</v>
      </c>
      <c r="S18" s="109">
        <v>8</v>
      </c>
      <c r="T18" s="109">
        <f t="shared" si="9"/>
        <v>1.3333333333333333</v>
      </c>
      <c r="U18" s="67">
        <v>4</v>
      </c>
      <c r="V18" s="68">
        <f t="shared" si="10"/>
        <v>0.66666666666666663</v>
      </c>
      <c r="W18" s="67">
        <v>13</v>
      </c>
      <c r="X18" s="68">
        <f t="shared" si="11"/>
        <v>2.1666666666666665</v>
      </c>
      <c r="Y18" s="69">
        <v>7</v>
      </c>
      <c r="Z18" s="70">
        <f t="shared" si="12"/>
        <v>1.1666666666666667</v>
      </c>
      <c r="AA18" s="67">
        <v>11</v>
      </c>
      <c r="AB18" s="70">
        <f t="shared" si="13"/>
        <v>1.8333333333333333</v>
      </c>
      <c r="AC18" s="67">
        <v>4</v>
      </c>
      <c r="AD18" s="68">
        <f t="shared" si="14"/>
        <v>0.66666666666666663</v>
      </c>
      <c r="AE18" s="67">
        <v>5</v>
      </c>
      <c r="AF18" s="68">
        <f t="shared" si="15"/>
        <v>0.83333333333333337</v>
      </c>
      <c r="AG18" s="67">
        <v>5</v>
      </c>
      <c r="AH18" s="68">
        <f t="shared" si="16"/>
        <v>0.83333333333333337</v>
      </c>
      <c r="AI18" s="67">
        <v>5</v>
      </c>
      <c r="AJ18" s="68">
        <f t="shared" si="17"/>
        <v>0.83333333333333337</v>
      </c>
      <c r="AK18" s="67">
        <v>2</v>
      </c>
      <c r="AL18" s="68">
        <f t="shared" si="18"/>
        <v>0.33333333333333331</v>
      </c>
      <c r="AM18" s="67">
        <v>2</v>
      </c>
      <c r="AN18" s="68">
        <f t="shared" si="19"/>
        <v>0.33333333333333331</v>
      </c>
      <c r="AO18" s="109">
        <v>5</v>
      </c>
      <c r="AP18" s="109">
        <f t="shared" si="20"/>
        <v>0.83333333333333337</v>
      </c>
      <c r="AQ18" s="67">
        <v>1</v>
      </c>
      <c r="AR18" s="68">
        <f t="shared" si="21"/>
        <v>0.16666666666666666</v>
      </c>
      <c r="AS18" s="67">
        <v>2</v>
      </c>
      <c r="AT18" s="68">
        <f t="shared" si="22"/>
        <v>0.33333333333333331</v>
      </c>
      <c r="AU18" s="67">
        <v>4</v>
      </c>
      <c r="AV18" s="68">
        <f t="shared" si="23"/>
        <v>0.66666666666666663</v>
      </c>
      <c r="AW18" s="67">
        <v>4</v>
      </c>
      <c r="AX18" s="68">
        <f t="shared" si="24"/>
        <v>0.66666666666666663</v>
      </c>
      <c r="AY18" s="67">
        <v>2</v>
      </c>
      <c r="AZ18" s="68">
        <f t="shared" si="25"/>
        <v>0.33333333333333331</v>
      </c>
      <c r="BA18" s="110">
        <f t="shared" si="0"/>
        <v>245</v>
      </c>
      <c r="BB18" s="75">
        <f t="shared" si="26"/>
        <v>40.833333333333336</v>
      </c>
    </row>
    <row r="19" spans="1:54" ht="11.25" customHeight="1" x14ac:dyDescent="0.25">
      <c r="A19" s="154"/>
      <c r="B19" s="111" t="s">
        <v>18</v>
      </c>
      <c r="C19" s="67">
        <v>13</v>
      </c>
      <c r="D19" s="68">
        <f t="shared" si="1"/>
        <v>2.1666666666666665</v>
      </c>
      <c r="E19" s="69">
        <v>15</v>
      </c>
      <c r="F19" s="70">
        <f t="shared" si="2"/>
        <v>2.5</v>
      </c>
      <c r="G19" s="67">
        <v>17</v>
      </c>
      <c r="H19" s="68">
        <f t="shared" si="3"/>
        <v>2.8333333333333335</v>
      </c>
      <c r="I19" s="67">
        <v>7</v>
      </c>
      <c r="J19" s="68">
        <f t="shared" si="4"/>
        <v>1.1666666666666667</v>
      </c>
      <c r="K19" s="109">
        <v>16</v>
      </c>
      <c r="L19" s="109">
        <f t="shared" si="5"/>
        <v>2.6666666666666665</v>
      </c>
      <c r="M19" s="67">
        <v>8</v>
      </c>
      <c r="N19" s="68">
        <f t="shared" si="6"/>
        <v>1.3333333333333333</v>
      </c>
      <c r="O19" s="109">
        <v>9</v>
      </c>
      <c r="P19" s="109">
        <f t="shared" si="7"/>
        <v>1.5</v>
      </c>
      <c r="Q19" s="67">
        <v>5</v>
      </c>
      <c r="R19" s="70">
        <f t="shared" si="8"/>
        <v>0.83333333333333337</v>
      </c>
      <c r="S19" s="109">
        <v>7</v>
      </c>
      <c r="T19" s="109">
        <f t="shared" si="9"/>
        <v>1.1666666666666667</v>
      </c>
      <c r="U19" s="67">
        <v>3</v>
      </c>
      <c r="V19" s="68">
        <f t="shared" si="10"/>
        <v>0.5</v>
      </c>
      <c r="W19" s="67">
        <v>10</v>
      </c>
      <c r="X19" s="68">
        <f t="shared" si="11"/>
        <v>1.6666666666666667</v>
      </c>
      <c r="Y19" s="69">
        <v>6</v>
      </c>
      <c r="Z19" s="70">
        <f t="shared" si="12"/>
        <v>1</v>
      </c>
      <c r="AA19" s="67">
        <v>6</v>
      </c>
      <c r="AB19" s="70">
        <f t="shared" si="13"/>
        <v>1</v>
      </c>
      <c r="AC19" s="67">
        <v>3</v>
      </c>
      <c r="AD19" s="68">
        <f t="shared" si="14"/>
        <v>0.5</v>
      </c>
      <c r="AE19" s="67">
        <v>0</v>
      </c>
      <c r="AF19" s="68">
        <f t="shared" si="15"/>
        <v>0</v>
      </c>
      <c r="AG19" s="67">
        <v>4</v>
      </c>
      <c r="AH19" s="68">
        <f t="shared" si="16"/>
        <v>0.66666666666666663</v>
      </c>
      <c r="AI19" s="67">
        <v>2</v>
      </c>
      <c r="AJ19" s="68">
        <f t="shared" si="17"/>
        <v>0.33333333333333331</v>
      </c>
      <c r="AK19" s="67">
        <v>3</v>
      </c>
      <c r="AL19" s="68">
        <f t="shared" si="18"/>
        <v>0.5</v>
      </c>
      <c r="AM19" s="67">
        <v>0</v>
      </c>
      <c r="AN19" s="68">
        <f t="shared" si="19"/>
        <v>0</v>
      </c>
      <c r="AO19" s="109">
        <v>3</v>
      </c>
      <c r="AP19" s="109">
        <f t="shared" si="20"/>
        <v>0.5</v>
      </c>
      <c r="AQ19" s="67">
        <v>1</v>
      </c>
      <c r="AR19" s="68">
        <f t="shared" si="21"/>
        <v>0.16666666666666666</v>
      </c>
      <c r="AS19" s="67">
        <v>2</v>
      </c>
      <c r="AT19" s="68">
        <f t="shared" si="22"/>
        <v>0.33333333333333331</v>
      </c>
      <c r="AU19" s="67">
        <v>1</v>
      </c>
      <c r="AV19" s="68">
        <f t="shared" si="23"/>
        <v>0.16666666666666666</v>
      </c>
      <c r="AW19" s="67">
        <v>1</v>
      </c>
      <c r="AX19" s="68">
        <f t="shared" si="24"/>
        <v>0.16666666666666666</v>
      </c>
      <c r="AY19" s="67">
        <v>1</v>
      </c>
      <c r="AZ19" s="68">
        <f t="shared" si="25"/>
        <v>0.16666666666666666</v>
      </c>
      <c r="BA19" s="110">
        <f t="shared" si="0"/>
        <v>143</v>
      </c>
      <c r="BB19" s="75">
        <f t="shared" si="26"/>
        <v>23.833333333333332</v>
      </c>
    </row>
    <row r="20" spans="1:54" ht="11.25" customHeight="1" x14ac:dyDescent="0.25">
      <c r="A20" s="154"/>
      <c r="B20" s="111" t="s">
        <v>19</v>
      </c>
      <c r="C20" s="67">
        <v>40</v>
      </c>
      <c r="D20" s="68">
        <f t="shared" si="1"/>
        <v>6.666666666666667</v>
      </c>
      <c r="E20" s="69">
        <v>43</v>
      </c>
      <c r="F20" s="70">
        <f t="shared" si="2"/>
        <v>7.166666666666667</v>
      </c>
      <c r="G20" s="67">
        <v>35</v>
      </c>
      <c r="H20" s="68">
        <f t="shared" si="3"/>
        <v>5.833333333333333</v>
      </c>
      <c r="I20" s="67">
        <v>18</v>
      </c>
      <c r="J20" s="68">
        <f t="shared" si="4"/>
        <v>3</v>
      </c>
      <c r="K20" s="109">
        <v>28</v>
      </c>
      <c r="L20" s="109">
        <f t="shared" si="5"/>
        <v>4.666666666666667</v>
      </c>
      <c r="M20" s="67">
        <v>23</v>
      </c>
      <c r="N20" s="68">
        <f t="shared" si="6"/>
        <v>3.8333333333333335</v>
      </c>
      <c r="O20" s="109">
        <v>17</v>
      </c>
      <c r="P20" s="109">
        <f t="shared" si="7"/>
        <v>2.8333333333333335</v>
      </c>
      <c r="Q20" s="67">
        <v>14</v>
      </c>
      <c r="R20" s="70">
        <f t="shared" si="8"/>
        <v>2.3333333333333335</v>
      </c>
      <c r="S20" s="109">
        <v>10</v>
      </c>
      <c r="T20" s="109">
        <f t="shared" si="9"/>
        <v>1.6666666666666667</v>
      </c>
      <c r="U20" s="67">
        <v>5</v>
      </c>
      <c r="V20" s="68">
        <f t="shared" si="10"/>
        <v>0.83333333333333337</v>
      </c>
      <c r="W20" s="67">
        <v>13</v>
      </c>
      <c r="X20" s="68">
        <f t="shared" si="11"/>
        <v>2.1666666666666665</v>
      </c>
      <c r="Y20" s="69">
        <v>12</v>
      </c>
      <c r="Z20" s="70">
        <f t="shared" si="12"/>
        <v>2</v>
      </c>
      <c r="AA20" s="67">
        <v>12</v>
      </c>
      <c r="AB20" s="70">
        <f t="shared" si="13"/>
        <v>2</v>
      </c>
      <c r="AC20" s="67">
        <v>4</v>
      </c>
      <c r="AD20" s="68">
        <f t="shared" si="14"/>
        <v>0.66666666666666663</v>
      </c>
      <c r="AE20" s="67">
        <v>6</v>
      </c>
      <c r="AF20" s="68">
        <f t="shared" si="15"/>
        <v>1</v>
      </c>
      <c r="AG20" s="67">
        <v>6</v>
      </c>
      <c r="AH20" s="68">
        <f t="shared" si="16"/>
        <v>1</v>
      </c>
      <c r="AI20" s="67">
        <v>4</v>
      </c>
      <c r="AJ20" s="68">
        <f t="shared" si="17"/>
        <v>0.66666666666666663</v>
      </c>
      <c r="AK20" s="67">
        <v>3</v>
      </c>
      <c r="AL20" s="68">
        <f t="shared" si="18"/>
        <v>0.5</v>
      </c>
      <c r="AM20" s="67">
        <v>3</v>
      </c>
      <c r="AN20" s="68">
        <f t="shared" si="19"/>
        <v>0.5</v>
      </c>
      <c r="AO20" s="109">
        <v>6</v>
      </c>
      <c r="AP20" s="109">
        <f t="shared" si="20"/>
        <v>1</v>
      </c>
      <c r="AQ20" s="67">
        <v>1</v>
      </c>
      <c r="AR20" s="68">
        <f t="shared" si="21"/>
        <v>0.16666666666666666</v>
      </c>
      <c r="AS20" s="67">
        <v>3</v>
      </c>
      <c r="AT20" s="68">
        <f t="shared" si="22"/>
        <v>0.5</v>
      </c>
      <c r="AU20" s="67">
        <v>7</v>
      </c>
      <c r="AV20" s="68">
        <f t="shared" si="23"/>
        <v>1.1666666666666667</v>
      </c>
      <c r="AW20" s="67">
        <v>4</v>
      </c>
      <c r="AX20" s="68">
        <f t="shared" si="24"/>
        <v>0.66666666666666663</v>
      </c>
      <c r="AY20" s="67">
        <v>1</v>
      </c>
      <c r="AZ20" s="68">
        <f t="shared" si="25"/>
        <v>0.16666666666666666</v>
      </c>
      <c r="BA20" s="110">
        <f t="shared" si="0"/>
        <v>318</v>
      </c>
      <c r="BB20" s="75">
        <f t="shared" si="26"/>
        <v>53</v>
      </c>
    </row>
    <row r="21" spans="1:54" ht="11.25" customHeight="1" x14ac:dyDescent="0.25">
      <c r="A21" s="154"/>
      <c r="B21" s="111" t="s">
        <v>20</v>
      </c>
      <c r="C21" s="67">
        <v>91</v>
      </c>
      <c r="D21" s="68">
        <f t="shared" si="1"/>
        <v>15.166666666666666</v>
      </c>
      <c r="E21" s="69">
        <v>71</v>
      </c>
      <c r="F21" s="70">
        <f t="shared" si="2"/>
        <v>11.833333333333334</v>
      </c>
      <c r="G21" s="67">
        <v>55</v>
      </c>
      <c r="H21" s="68">
        <f t="shared" si="3"/>
        <v>9.1666666666666661</v>
      </c>
      <c r="I21" s="67">
        <v>27</v>
      </c>
      <c r="J21" s="68">
        <f t="shared" si="4"/>
        <v>4.5</v>
      </c>
      <c r="K21" s="109">
        <v>31</v>
      </c>
      <c r="L21" s="109">
        <f t="shared" si="5"/>
        <v>5.166666666666667</v>
      </c>
      <c r="M21" s="67">
        <v>39</v>
      </c>
      <c r="N21" s="68">
        <f t="shared" si="6"/>
        <v>6.5</v>
      </c>
      <c r="O21" s="109">
        <v>26</v>
      </c>
      <c r="P21" s="109">
        <f t="shared" si="7"/>
        <v>4.333333333333333</v>
      </c>
      <c r="Q21" s="67">
        <v>30</v>
      </c>
      <c r="R21" s="70">
        <f t="shared" si="8"/>
        <v>5</v>
      </c>
      <c r="S21" s="109">
        <v>10</v>
      </c>
      <c r="T21" s="109">
        <f t="shared" si="9"/>
        <v>1.6666666666666667</v>
      </c>
      <c r="U21" s="67">
        <v>24</v>
      </c>
      <c r="V21" s="68">
        <f t="shared" si="10"/>
        <v>4</v>
      </c>
      <c r="W21" s="67">
        <v>20</v>
      </c>
      <c r="X21" s="68">
        <f t="shared" si="11"/>
        <v>3.3333333333333335</v>
      </c>
      <c r="Y21" s="69">
        <v>14</v>
      </c>
      <c r="Z21" s="70">
        <f t="shared" si="12"/>
        <v>2.3333333333333335</v>
      </c>
      <c r="AA21" s="67">
        <v>11</v>
      </c>
      <c r="AB21" s="70">
        <f t="shared" si="13"/>
        <v>1.8333333333333333</v>
      </c>
      <c r="AC21" s="67">
        <v>11</v>
      </c>
      <c r="AD21" s="68">
        <f t="shared" si="14"/>
        <v>1.8333333333333333</v>
      </c>
      <c r="AE21" s="67">
        <v>16</v>
      </c>
      <c r="AF21" s="68">
        <f t="shared" si="15"/>
        <v>2.6666666666666665</v>
      </c>
      <c r="AG21" s="67">
        <v>7</v>
      </c>
      <c r="AH21" s="68">
        <f t="shared" si="16"/>
        <v>1.1666666666666667</v>
      </c>
      <c r="AI21" s="67">
        <v>6</v>
      </c>
      <c r="AJ21" s="68">
        <f t="shared" si="17"/>
        <v>1</v>
      </c>
      <c r="AK21" s="67">
        <v>8</v>
      </c>
      <c r="AL21" s="68">
        <f t="shared" si="18"/>
        <v>1.3333333333333333</v>
      </c>
      <c r="AM21" s="67">
        <v>6</v>
      </c>
      <c r="AN21" s="68">
        <f t="shared" si="19"/>
        <v>1</v>
      </c>
      <c r="AO21" s="109">
        <v>6</v>
      </c>
      <c r="AP21" s="109">
        <f t="shared" si="20"/>
        <v>1</v>
      </c>
      <c r="AQ21" s="67">
        <v>1</v>
      </c>
      <c r="AR21" s="68">
        <f t="shared" si="21"/>
        <v>0.16666666666666666</v>
      </c>
      <c r="AS21" s="67">
        <v>4</v>
      </c>
      <c r="AT21" s="68">
        <f t="shared" si="22"/>
        <v>0.66666666666666663</v>
      </c>
      <c r="AU21" s="67">
        <v>6</v>
      </c>
      <c r="AV21" s="68">
        <f t="shared" si="23"/>
        <v>1</v>
      </c>
      <c r="AW21" s="67">
        <v>7</v>
      </c>
      <c r="AX21" s="68">
        <f t="shared" si="24"/>
        <v>1.1666666666666667</v>
      </c>
      <c r="AY21" s="67">
        <v>2</v>
      </c>
      <c r="AZ21" s="68">
        <f t="shared" si="25"/>
        <v>0.33333333333333331</v>
      </c>
      <c r="BA21" s="110">
        <f t="shared" si="0"/>
        <v>529</v>
      </c>
      <c r="BB21" s="75">
        <f t="shared" si="26"/>
        <v>88.166666666666671</v>
      </c>
    </row>
    <row r="22" spans="1:54" ht="11.25" customHeight="1" x14ac:dyDescent="0.25">
      <c r="A22" s="154"/>
      <c r="B22" s="111" t="s">
        <v>21</v>
      </c>
      <c r="C22" s="67">
        <v>42</v>
      </c>
      <c r="D22" s="68">
        <f t="shared" si="1"/>
        <v>7</v>
      </c>
      <c r="E22" s="69">
        <v>35</v>
      </c>
      <c r="F22" s="70">
        <f t="shared" si="2"/>
        <v>5.833333333333333</v>
      </c>
      <c r="G22" s="67">
        <v>48</v>
      </c>
      <c r="H22" s="68">
        <f t="shared" si="3"/>
        <v>8</v>
      </c>
      <c r="I22" s="67">
        <v>19</v>
      </c>
      <c r="J22" s="68">
        <f t="shared" si="4"/>
        <v>3.1666666666666665</v>
      </c>
      <c r="K22" s="109">
        <v>23</v>
      </c>
      <c r="L22" s="109">
        <f t="shared" si="5"/>
        <v>3.8333333333333335</v>
      </c>
      <c r="M22" s="67">
        <v>19</v>
      </c>
      <c r="N22" s="68">
        <f t="shared" si="6"/>
        <v>3.1666666666666665</v>
      </c>
      <c r="O22" s="109">
        <v>22</v>
      </c>
      <c r="P22" s="109">
        <f t="shared" si="7"/>
        <v>3.6666666666666665</v>
      </c>
      <c r="Q22" s="67">
        <v>14</v>
      </c>
      <c r="R22" s="70">
        <f t="shared" si="8"/>
        <v>2.3333333333333335</v>
      </c>
      <c r="S22" s="109">
        <v>12</v>
      </c>
      <c r="T22" s="109">
        <f t="shared" si="9"/>
        <v>2</v>
      </c>
      <c r="U22" s="67">
        <v>9</v>
      </c>
      <c r="V22" s="68">
        <f t="shared" si="10"/>
        <v>1.5</v>
      </c>
      <c r="W22" s="67">
        <v>17</v>
      </c>
      <c r="X22" s="68">
        <f t="shared" si="11"/>
        <v>2.8333333333333335</v>
      </c>
      <c r="Y22" s="69">
        <v>10</v>
      </c>
      <c r="Z22" s="70">
        <f t="shared" si="12"/>
        <v>1.6666666666666667</v>
      </c>
      <c r="AA22" s="67">
        <v>8</v>
      </c>
      <c r="AB22" s="70">
        <f t="shared" si="13"/>
        <v>1.3333333333333333</v>
      </c>
      <c r="AC22" s="67">
        <v>7</v>
      </c>
      <c r="AD22" s="68">
        <f t="shared" si="14"/>
        <v>1.1666666666666667</v>
      </c>
      <c r="AE22" s="67">
        <v>6</v>
      </c>
      <c r="AF22" s="68">
        <f t="shared" si="15"/>
        <v>1</v>
      </c>
      <c r="AG22" s="67">
        <v>7</v>
      </c>
      <c r="AH22" s="68">
        <f t="shared" si="16"/>
        <v>1.1666666666666667</v>
      </c>
      <c r="AI22" s="67">
        <v>4</v>
      </c>
      <c r="AJ22" s="68">
        <f t="shared" si="17"/>
        <v>0.66666666666666663</v>
      </c>
      <c r="AK22" s="67">
        <v>5</v>
      </c>
      <c r="AL22" s="68">
        <f t="shared" si="18"/>
        <v>0.83333333333333337</v>
      </c>
      <c r="AM22" s="67">
        <v>8</v>
      </c>
      <c r="AN22" s="68">
        <f t="shared" si="19"/>
        <v>1.3333333333333333</v>
      </c>
      <c r="AO22" s="109">
        <v>7</v>
      </c>
      <c r="AP22" s="109">
        <f t="shared" si="20"/>
        <v>1.1666666666666667</v>
      </c>
      <c r="AQ22" s="67">
        <v>0</v>
      </c>
      <c r="AR22" s="68">
        <f t="shared" si="21"/>
        <v>0</v>
      </c>
      <c r="AS22" s="67">
        <v>3</v>
      </c>
      <c r="AT22" s="68">
        <f t="shared" si="22"/>
        <v>0.5</v>
      </c>
      <c r="AU22" s="67">
        <v>5</v>
      </c>
      <c r="AV22" s="68">
        <f t="shared" si="23"/>
        <v>0.83333333333333337</v>
      </c>
      <c r="AW22" s="67">
        <v>3</v>
      </c>
      <c r="AX22" s="68">
        <f t="shared" si="24"/>
        <v>0.5</v>
      </c>
      <c r="AY22" s="67">
        <v>2</v>
      </c>
      <c r="AZ22" s="68">
        <f t="shared" si="25"/>
        <v>0.33333333333333331</v>
      </c>
      <c r="BA22" s="110">
        <f t="shared" si="0"/>
        <v>335</v>
      </c>
      <c r="BB22" s="75">
        <f t="shared" si="26"/>
        <v>55.833333333333336</v>
      </c>
    </row>
    <row r="23" spans="1:54" ht="11.25" customHeight="1" x14ac:dyDescent="0.25">
      <c r="A23" s="154"/>
      <c r="B23" s="111" t="s">
        <v>22</v>
      </c>
      <c r="C23" s="67">
        <v>4</v>
      </c>
      <c r="D23" s="68">
        <f t="shared" si="1"/>
        <v>0.66666666666666663</v>
      </c>
      <c r="E23" s="69">
        <v>18</v>
      </c>
      <c r="F23" s="70">
        <f t="shared" si="2"/>
        <v>3</v>
      </c>
      <c r="G23" s="67">
        <v>14</v>
      </c>
      <c r="H23" s="68">
        <f t="shared" si="3"/>
        <v>2.3333333333333335</v>
      </c>
      <c r="I23" s="67">
        <v>5</v>
      </c>
      <c r="J23" s="68">
        <f t="shared" si="4"/>
        <v>0.83333333333333337</v>
      </c>
      <c r="K23" s="109">
        <v>21</v>
      </c>
      <c r="L23" s="109">
        <f t="shared" si="5"/>
        <v>3.5</v>
      </c>
      <c r="M23" s="67">
        <v>11</v>
      </c>
      <c r="N23" s="68">
        <f t="shared" si="6"/>
        <v>1.8333333333333333</v>
      </c>
      <c r="O23" s="109">
        <v>7</v>
      </c>
      <c r="P23" s="109">
        <f t="shared" si="7"/>
        <v>1.1666666666666667</v>
      </c>
      <c r="Q23" s="67">
        <v>6</v>
      </c>
      <c r="R23" s="70">
        <f t="shared" si="8"/>
        <v>1</v>
      </c>
      <c r="S23" s="109">
        <v>4</v>
      </c>
      <c r="T23" s="109">
        <f t="shared" si="9"/>
        <v>0.66666666666666663</v>
      </c>
      <c r="U23" s="67">
        <v>2</v>
      </c>
      <c r="V23" s="68">
        <f t="shared" si="10"/>
        <v>0.33333333333333331</v>
      </c>
      <c r="W23" s="67">
        <v>12</v>
      </c>
      <c r="X23" s="68">
        <f t="shared" si="11"/>
        <v>2</v>
      </c>
      <c r="Y23" s="69">
        <v>9</v>
      </c>
      <c r="Z23" s="70">
        <f t="shared" si="12"/>
        <v>1.5</v>
      </c>
      <c r="AA23" s="67">
        <v>11</v>
      </c>
      <c r="AB23" s="70">
        <f t="shared" si="13"/>
        <v>1.8333333333333333</v>
      </c>
      <c r="AC23" s="67">
        <v>4</v>
      </c>
      <c r="AD23" s="68">
        <f t="shared" si="14"/>
        <v>0.66666666666666663</v>
      </c>
      <c r="AE23" s="67">
        <v>5</v>
      </c>
      <c r="AF23" s="68">
        <f t="shared" si="15"/>
        <v>0.83333333333333337</v>
      </c>
      <c r="AG23" s="67">
        <v>2</v>
      </c>
      <c r="AH23" s="68">
        <f t="shared" si="16"/>
        <v>0.33333333333333331</v>
      </c>
      <c r="AI23" s="67">
        <v>3</v>
      </c>
      <c r="AJ23" s="68">
        <f t="shared" si="17"/>
        <v>0.5</v>
      </c>
      <c r="AK23" s="67">
        <v>0</v>
      </c>
      <c r="AL23" s="68">
        <f t="shared" si="18"/>
        <v>0</v>
      </c>
      <c r="AM23" s="67">
        <v>0</v>
      </c>
      <c r="AN23" s="68">
        <f t="shared" si="19"/>
        <v>0</v>
      </c>
      <c r="AO23" s="109">
        <v>3</v>
      </c>
      <c r="AP23" s="109">
        <f t="shared" si="20"/>
        <v>0.5</v>
      </c>
      <c r="AQ23" s="67">
        <v>0</v>
      </c>
      <c r="AR23" s="68">
        <f t="shared" si="21"/>
        <v>0</v>
      </c>
      <c r="AS23" s="67">
        <v>0</v>
      </c>
      <c r="AT23" s="68">
        <f t="shared" si="22"/>
        <v>0</v>
      </c>
      <c r="AU23" s="67">
        <v>2</v>
      </c>
      <c r="AV23" s="68">
        <f t="shared" si="23"/>
        <v>0.33333333333333331</v>
      </c>
      <c r="AW23" s="67">
        <v>3</v>
      </c>
      <c r="AX23" s="68">
        <f t="shared" si="24"/>
        <v>0.5</v>
      </c>
      <c r="AY23" s="67">
        <v>0</v>
      </c>
      <c r="AZ23" s="68">
        <f t="shared" si="25"/>
        <v>0</v>
      </c>
      <c r="BA23" s="110">
        <f t="shared" si="0"/>
        <v>146</v>
      </c>
      <c r="BB23" s="75">
        <f t="shared" si="26"/>
        <v>24.333333333333332</v>
      </c>
    </row>
    <row r="24" spans="1:54" ht="11.25" customHeight="1" x14ac:dyDescent="0.25">
      <c r="A24" s="154"/>
      <c r="B24" s="111" t="s">
        <v>23</v>
      </c>
      <c r="C24" s="67">
        <v>18</v>
      </c>
      <c r="D24" s="68">
        <f t="shared" si="1"/>
        <v>3</v>
      </c>
      <c r="E24" s="69">
        <v>36</v>
      </c>
      <c r="F24" s="70">
        <f t="shared" si="2"/>
        <v>6</v>
      </c>
      <c r="G24" s="67">
        <v>27</v>
      </c>
      <c r="H24" s="68">
        <f t="shared" si="3"/>
        <v>4.5</v>
      </c>
      <c r="I24" s="67">
        <v>11</v>
      </c>
      <c r="J24" s="68">
        <f t="shared" si="4"/>
        <v>1.8333333333333333</v>
      </c>
      <c r="K24" s="109">
        <v>49</v>
      </c>
      <c r="L24" s="109">
        <f t="shared" si="5"/>
        <v>8.1666666666666661</v>
      </c>
      <c r="M24" s="67">
        <v>22</v>
      </c>
      <c r="N24" s="68">
        <f t="shared" si="6"/>
        <v>3.6666666666666665</v>
      </c>
      <c r="O24" s="109">
        <v>25</v>
      </c>
      <c r="P24" s="109">
        <f t="shared" si="7"/>
        <v>4.166666666666667</v>
      </c>
      <c r="Q24" s="67">
        <v>11</v>
      </c>
      <c r="R24" s="70">
        <f t="shared" si="8"/>
        <v>1.8333333333333333</v>
      </c>
      <c r="S24" s="109">
        <v>16</v>
      </c>
      <c r="T24" s="109">
        <f t="shared" si="9"/>
        <v>2.6666666666666665</v>
      </c>
      <c r="U24" s="67">
        <v>4</v>
      </c>
      <c r="V24" s="68">
        <f t="shared" si="10"/>
        <v>0.66666666666666663</v>
      </c>
      <c r="W24" s="67">
        <v>24</v>
      </c>
      <c r="X24" s="68">
        <f t="shared" si="11"/>
        <v>4</v>
      </c>
      <c r="Y24" s="69">
        <v>14</v>
      </c>
      <c r="Z24" s="70">
        <f t="shared" si="12"/>
        <v>2.3333333333333335</v>
      </c>
      <c r="AA24" s="67">
        <v>23</v>
      </c>
      <c r="AB24" s="70">
        <f t="shared" si="13"/>
        <v>3.8333333333333335</v>
      </c>
      <c r="AC24" s="67">
        <v>6</v>
      </c>
      <c r="AD24" s="68">
        <f t="shared" si="14"/>
        <v>1</v>
      </c>
      <c r="AE24" s="67">
        <v>4</v>
      </c>
      <c r="AF24" s="68">
        <f t="shared" si="15"/>
        <v>0.66666666666666663</v>
      </c>
      <c r="AG24" s="67">
        <v>7</v>
      </c>
      <c r="AH24" s="68">
        <f t="shared" si="16"/>
        <v>1.1666666666666667</v>
      </c>
      <c r="AI24" s="67">
        <v>11</v>
      </c>
      <c r="AJ24" s="68">
        <f t="shared" si="17"/>
        <v>1.8333333333333333</v>
      </c>
      <c r="AK24" s="67">
        <v>4</v>
      </c>
      <c r="AL24" s="68">
        <f t="shared" si="18"/>
        <v>0.66666666666666663</v>
      </c>
      <c r="AM24" s="67">
        <v>0</v>
      </c>
      <c r="AN24" s="68">
        <f t="shared" si="19"/>
        <v>0</v>
      </c>
      <c r="AO24" s="109">
        <v>9</v>
      </c>
      <c r="AP24" s="109">
        <f t="shared" si="20"/>
        <v>1.5</v>
      </c>
      <c r="AQ24" s="67">
        <v>1</v>
      </c>
      <c r="AR24" s="68">
        <f t="shared" si="21"/>
        <v>0.16666666666666666</v>
      </c>
      <c r="AS24" s="67">
        <v>3</v>
      </c>
      <c r="AT24" s="68">
        <f t="shared" si="22"/>
        <v>0.5</v>
      </c>
      <c r="AU24" s="67">
        <v>4</v>
      </c>
      <c r="AV24" s="68">
        <f t="shared" si="23"/>
        <v>0.66666666666666663</v>
      </c>
      <c r="AW24" s="67">
        <v>1</v>
      </c>
      <c r="AX24" s="68">
        <f t="shared" si="24"/>
        <v>0.16666666666666666</v>
      </c>
      <c r="AY24" s="67">
        <v>1</v>
      </c>
      <c r="AZ24" s="68">
        <f t="shared" si="25"/>
        <v>0.16666666666666666</v>
      </c>
      <c r="BA24" s="110">
        <f t="shared" si="0"/>
        <v>331</v>
      </c>
      <c r="BB24" s="75">
        <f t="shared" si="26"/>
        <v>55.166666666666664</v>
      </c>
    </row>
    <row r="25" spans="1:54" ht="11.25" customHeight="1" x14ac:dyDescent="0.25">
      <c r="A25" s="154"/>
      <c r="B25" s="111" t="s">
        <v>24</v>
      </c>
      <c r="C25" s="67">
        <v>36</v>
      </c>
      <c r="D25" s="68">
        <f t="shared" si="1"/>
        <v>6</v>
      </c>
      <c r="E25" s="69">
        <v>34</v>
      </c>
      <c r="F25" s="70">
        <f t="shared" si="2"/>
        <v>5.666666666666667</v>
      </c>
      <c r="G25" s="67">
        <v>39</v>
      </c>
      <c r="H25" s="68">
        <f t="shared" si="3"/>
        <v>6.5</v>
      </c>
      <c r="I25" s="67">
        <v>23</v>
      </c>
      <c r="J25" s="68">
        <f t="shared" si="4"/>
        <v>3.8333333333333335</v>
      </c>
      <c r="K25" s="109">
        <v>24</v>
      </c>
      <c r="L25" s="109">
        <f t="shared" si="5"/>
        <v>4</v>
      </c>
      <c r="M25" s="67">
        <v>24</v>
      </c>
      <c r="N25" s="68">
        <f t="shared" si="6"/>
        <v>4</v>
      </c>
      <c r="O25" s="109">
        <v>17</v>
      </c>
      <c r="P25" s="109">
        <f t="shared" si="7"/>
        <v>2.8333333333333335</v>
      </c>
      <c r="Q25" s="67">
        <v>17</v>
      </c>
      <c r="R25" s="70">
        <f t="shared" si="8"/>
        <v>2.8333333333333335</v>
      </c>
      <c r="S25" s="109">
        <v>8</v>
      </c>
      <c r="T25" s="109">
        <f t="shared" si="9"/>
        <v>1.3333333333333333</v>
      </c>
      <c r="U25" s="67">
        <v>10</v>
      </c>
      <c r="V25" s="68">
        <f t="shared" si="10"/>
        <v>1.6666666666666667</v>
      </c>
      <c r="W25" s="67">
        <v>24</v>
      </c>
      <c r="X25" s="68">
        <f t="shared" si="11"/>
        <v>4</v>
      </c>
      <c r="Y25" s="69">
        <v>15</v>
      </c>
      <c r="Z25" s="70">
        <f t="shared" si="12"/>
        <v>2.5</v>
      </c>
      <c r="AA25" s="67">
        <v>4</v>
      </c>
      <c r="AB25" s="70">
        <f t="shared" si="13"/>
        <v>0.66666666666666663</v>
      </c>
      <c r="AC25" s="67">
        <v>10</v>
      </c>
      <c r="AD25" s="68">
        <f t="shared" si="14"/>
        <v>1.6666666666666667</v>
      </c>
      <c r="AE25" s="67">
        <v>2</v>
      </c>
      <c r="AF25" s="68">
        <f t="shared" si="15"/>
        <v>0.33333333333333331</v>
      </c>
      <c r="AG25" s="67">
        <v>4</v>
      </c>
      <c r="AH25" s="68">
        <f t="shared" si="16"/>
        <v>0.66666666666666663</v>
      </c>
      <c r="AI25" s="67">
        <v>2</v>
      </c>
      <c r="AJ25" s="68">
        <f t="shared" si="17"/>
        <v>0.33333333333333331</v>
      </c>
      <c r="AK25" s="67">
        <v>6</v>
      </c>
      <c r="AL25" s="68">
        <f t="shared" si="18"/>
        <v>1</v>
      </c>
      <c r="AM25" s="67">
        <v>3</v>
      </c>
      <c r="AN25" s="68">
        <f t="shared" si="19"/>
        <v>0.5</v>
      </c>
      <c r="AO25" s="109">
        <v>6</v>
      </c>
      <c r="AP25" s="109">
        <f t="shared" si="20"/>
        <v>1</v>
      </c>
      <c r="AQ25" s="67">
        <v>3</v>
      </c>
      <c r="AR25" s="68">
        <f t="shared" si="21"/>
        <v>0.5</v>
      </c>
      <c r="AS25" s="67">
        <v>3</v>
      </c>
      <c r="AT25" s="68">
        <f t="shared" si="22"/>
        <v>0.5</v>
      </c>
      <c r="AU25" s="67">
        <v>5</v>
      </c>
      <c r="AV25" s="68">
        <f t="shared" si="23"/>
        <v>0.83333333333333337</v>
      </c>
      <c r="AW25" s="67">
        <v>2</v>
      </c>
      <c r="AX25" s="68">
        <f t="shared" si="24"/>
        <v>0.33333333333333331</v>
      </c>
      <c r="AY25" s="67">
        <v>2</v>
      </c>
      <c r="AZ25" s="68">
        <f t="shared" si="25"/>
        <v>0.33333333333333331</v>
      </c>
      <c r="BA25" s="110">
        <f t="shared" si="0"/>
        <v>323</v>
      </c>
      <c r="BB25" s="75">
        <f t="shared" si="26"/>
        <v>53.833333333333336</v>
      </c>
    </row>
    <row r="26" spans="1:54" ht="11.25" customHeight="1" x14ac:dyDescent="0.25">
      <c r="A26" s="154"/>
      <c r="B26" s="111" t="s">
        <v>25</v>
      </c>
      <c r="C26" s="67">
        <v>71</v>
      </c>
      <c r="D26" s="68">
        <f t="shared" si="1"/>
        <v>11.833333333333334</v>
      </c>
      <c r="E26" s="69">
        <v>51</v>
      </c>
      <c r="F26" s="70">
        <f t="shared" si="2"/>
        <v>8.5</v>
      </c>
      <c r="G26" s="67">
        <v>34</v>
      </c>
      <c r="H26" s="68">
        <f t="shared" si="3"/>
        <v>5.666666666666667</v>
      </c>
      <c r="I26" s="67">
        <v>40</v>
      </c>
      <c r="J26" s="68">
        <f t="shared" si="4"/>
        <v>6.666666666666667</v>
      </c>
      <c r="K26" s="109">
        <v>10</v>
      </c>
      <c r="L26" s="109">
        <f t="shared" si="5"/>
        <v>1.6666666666666667</v>
      </c>
      <c r="M26" s="67">
        <v>27</v>
      </c>
      <c r="N26" s="68">
        <f t="shared" si="6"/>
        <v>4.5</v>
      </c>
      <c r="O26" s="109">
        <v>18</v>
      </c>
      <c r="P26" s="109">
        <f t="shared" si="7"/>
        <v>3</v>
      </c>
      <c r="Q26" s="67">
        <v>21</v>
      </c>
      <c r="R26" s="70">
        <f t="shared" si="8"/>
        <v>3.5</v>
      </c>
      <c r="S26" s="109">
        <v>7</v>
      </c>
      <c r="T26" s="109">
        <f t="shared" si="9"/>
        <v>1.1666666666666667</v>
      </c>
      <c r="U26" s="67">
        <v>12</v>
      </c>
      <c r="V26" s="68">
        <f t="shared" si="10"/>
        <v>2</v>
      </c>
      <c r="W26" s="67">
        <v>15</v>
      </c>
      <c r="X26" s="68">
        <f t="shared" si="11"/>
        <v>2.5</v>
      </c>
      <c r="Y26" s="69">
        <v>11</v>
      </c>
      <c r="Z26" s="70">
        <f t="shared" si="12"/>
        <v>1.8333333333333333</v>
      </c>
      <c r="AA26" s="67">
        <v>4</v>
      </c>
      <c r="AB26" s="70">
        <f t="shared" si="13"/>
        <v>0.66666666666666663</v>
      </c>
      <c r="AC26" s="67">
        <v>8</v>
      </c>
      <c r="AD26" s="68">
        <f t="shared" si="14"/>
        <v>1.3333333333333333</v>
      </c>
      <c r="AE26" s="67">
        <v>4</v>
      </c>
      <c r="AF26" s="68">
        <f t="shared" si="15"/>
        <v>0.66666666666666663</v>
      </c>
      <c r="AG26" s="67">
        <v>2</v>
      </c>
      <c r="AH26" s="68">
        <f t="shared" si="16"/>
        <v>0.33333333333333331</v>
      </c>
      <c r="AI26" s="67">
        <v>2</v>
      </c>
      <c r="AJ26" s="68">
        <f t="shared" si="17"/>
        <v>0.33333333333333331</v>
      </c>
      <c r="AK26" s="67">
        <v>6</v>
      </c>
      <c r="AL26" s="68">
        <f t="shared" si="18"/>
        <v>1</v>
      </c>
      <c r="AM26" s="67">
        <v>5</v>
      </c>
      <c r="AN26" s="68">
        <f t="shared" si="19"/>
        <v>0.83333333333333337</v>
      </c>
      <c r="AO26" s="109">
        <v>7</v>
      </c>
      <c r="AP26" s="109">
        <f t="shared" si="20"/>
        <v>1.1666666666666667</v>
      </c>
      <c r="AQ26" s="67">
        <v>2</v>
      </c>
      <c r="AR26" s="68">
        <f t="shared" si="21"/>
        <v>0.33333333333333331</v>
      </c>
      <c r="AS26" s="67">
        <v>3</v>
      </c>
      <c r="AT26" s="68">
        <f t="shared" si="22"/>
        <v>0.5</v>
      </c>
      <c r="AU26" s="67">
        <v>8</v>
      </c>
      <c r="AV26" s="68">
        <f t="shared" si="23"/>
        <v>1.3333333333333333</v>
      </c>
      <c r="AW26" s="67">
        <v>4</v>
      </c>
      <c r="AX26" s="68">
        <f t="shared" si="24"/>
        <v>0.66666666666666663</v>
      </c>
      <c r="AY26" s="67">
        <v>2</v>
      </c>
      <c r="AZ26" s="68">
        <f t="shared" si="25"/>
        <v>0.33333333333333331</v>
      </c>
      <c r="BA26" s="110">
        <f t="shared" si="0"/>
        <v>374</v>
      </c>
      <c r="BB26" s="75">
        <f t="shared" si="26"/>
        <v>62.333333333333336</v>
      </c>
    </row>
    <row r="27" spans="1:54" ht="11.25" customHeight="1" x14ac:dyDescent="0.25">
      <c r="A27" s="154"/>
      <c r="B27" s="111" t="s">
        <v>28</v>
      </c>
      <c r="C27" s="67">
        <v>79</v>
      </c>
      <c r="D27" s="68">
        <f t="shared" si="1"/>
        <v>13.166666666666666</v>
      </c>
      <c r="E27" s="69">
        <v>32</v>
      </c>
      <c r="F27" s="70">
        <f t="shared" si="2"/>
        <v>5.333333333333333</v>
      </c>
      <c r="G27" s="67">
        <v>28</v>
      </c>
      <c r="H27" s="68">
        <f t="shared" si="3"/>
        <v>4.666666666666667</v>
      </c>
      <c r="I27" s="67">
        <v>28</v>
      </c>
      <c r="J27" s="68">
        <f t="shared" si="4"/>
        <v>4.666666666666667</v>
      </c>
      <c r="K27" s="109">
        <v>5</v>
      </c>
      <c r="L27" s="109">
        <f t="shared" si="5"/>
        <v>0.83333333333333337</v>
      </c>
      <c r="M27" s="67">
        <v>21</v>
      </c>
      <c r="N27" s="68">
        <f t="shared" si="6"/>
        <v>3.5</v>
      </c>
      <c r="O27" s="109">
        <v>7</v>
      </c>
      <c r="P27" s="109">
        <f t="shared" si="7"/>
        <v>1.1666666666666667</v>
      </c>
      <c r="Q27" s="67">
        <v>18</v>
      </c>
      <c r="R27" s="70">
        <f t="shared" si="8"/>
        <v>3</v>
      </c>
      <c r="S27" s="109">
        <v>5</v>
      </c>
      <c r="T27" s="109">
        <f t="shared" si="9"/>
        <v>0.83333333333333337</v>
      </c>
      <c r="U27" s="67">
        <v>15</v>
      </c>
      <c r="V27" s="68">
        <f t="shared" si="10"/>
        <v>2.5</v>
      </c>
      <c r="W27" s="67">
        <v>10</v>
      </c>
      <c r="X27" s="68">
        <f t="shared" si="11"/>
        <v>1.6666666666666667</v>
      </c>
      <c r="Y27" s="69">
        <v>9</v>
      </c>
      <c r="Z27" s="70">
        <f t="shared" si="12"/>
        <v>1.5</v>
      </c>
      <c r="AA27" s="67">
        <v>3</v>
      </c>
      <c r="AB27" s="70">
        <f t="shared" si="13"/>
        <v>0.5</v>
      </c>
      <c r="AC27" s="67">
        <v>11</v>
      </c>
      <c r="AD27" s="68">
        <f t="shared" si="14"/>
        <v>1.8333333333333333</v>
      </c>
      <c r="AE27" s="67">
        <v>3</v>
      </c>
      <c r="AF27" s="68">
        <f t="shared" si="15"/>
        <v>0.5</v>
      </c>
      <c r="AG27" s="67">
        <v>3</v>
      </c>
      <c r="AH27" s="68">
        <f t="shared" si="16"/>
        <v>0.5</v>
      </c>
      <c r="AI27" s="67">
        <v>2</v>
      </c>
      <c r="AJ27" s="68">
        <f t="shared" si="17"/>
        <v>0.33333333333333331</v>
      </c>
      <c r="AK27" s="67">
        <v>6</v>
      </c>
      <c r="AL27" s="68">
        <f t="shared" si="18"/>
        <v>1</v>
      </c>
      <c r="AM27" s="67">
        <v>6</v>
      </c>
      <c r="AN27" s="68">
        <f t="shared" si="19"/>
        <v>1</v>
      </c>
      <c r="AO27" s="109">
        <v>5</v>
      </c>
      <c r="AP27" s="109">
        <f t="shared" si="20"/>
        <v>0.83333333333333337</v>
      </c>
      <c r="AQ27" s="67">
        <v>0</v>
      </c>
      <c r="AR27" s="68">
        <f t="shared" si="21"/>
        <v>0</v>
      </c>
      <c r="AS27" s="67">
        <v>2</v>
      </c>
      <c r="AT27" s="68">
        <f t="shared" si="22"/>
        <v>0.33333333333333331</v>
      </c>
      <c r="AU27" s="67">
        <v>4</v>
      </c>
      <c r="AV27" s="68">
        <f t="shared" si="23"/>
        <v>0.66666666666666663</v>
      </c>
      <c r="AW27" s="67">
        <v>4</v>
      </c>
      <c r="AX27" s="68">
        <f t="shared" si="24"/>
        <v>0.66666666666666663</v>
      </c>
      <c r="AY27" s="67">
        <v>2</v>
      </c>
      <c r="AZ27" s="68">
        <f t="shared" si="25"/>
        <v>0.33333333333333331</v>
      </c>
      <c r="BA27" s="110">
        <f t="shared" si="0"/>
        <v>308</v>
      </c>
      <c r="BB27" s="75">
        <f t="shared" si="26"/>
        <v>51.333333333333336</v>
      </c>
    </row>
    <row r="28" spans="1:54" ht="11.25" customHeight="1" x14ac:dyDescent="0.25">
      <c r="A28" s="154"/>
      <c r="B28" s="112" t="s">
        <v>31</v>
      </c>
      <c r="C28" s="67">
        <v>56</v>
      </c>
      <c r="D28" s="68">
        <f t="shared" si="1"/>
        <v>9.3333333333333339</v>
      </c>
      <c r="E28" s="69">
        <v>55</v>
      </c>
      <c r="F28" s="70">
        <f t="shared" si="2"/>
        <v>9.1666666666666661</v>
      </c>
      <c r="G28" s="67">
        <v>39</v>
      </c>
      <c r="H28" s="68">
        <f t="shared" si="3"/>
        <v>6.5</v>
      </c>
      <c r="I28" s="67">
        <v>24</v>
      </c>
      <c r="J28" s="68">
        <f t="shared" si="4"/>
        <v>4</v>
      </c>
      <c r="K28" s="109">
        <v>14</v>
      </c>
      <c r="L28" s="109">
        <f t="shared" si="5"/>
        <v>2.3333333333333335</v>
      </c>
      <c r="M28" s="67">
        <v>22</v>
      </c>
      <c r="N28" s="68">
        <f t="shared" si="6"/>
        <v>3.6666666666666665</v>
      </c>
      <c r="O28" s="109">
        <v>11</v>
      </c>
      <c r="P28" s="109">
        <f t="shared" si="7"/>
        <v>1.8333333333333333</v>
      </c>
      <c r="Q28" s="67">
        <v>22</v>
      </c>
      <c r="R28" s="70">
        <f t="shared" si="8"/>
        <v>3.6666666666666665</v>
      </c>
      <c r="S28" s="109">
        <v>7</v>
      </c>
      <c r="T28" s="109">
        <f t="shared" si="9"/>
        <v>1.1666666666666667</v>
      </c>
      <c r="U28" s="67">
        <v>9</v>
      </c>
      <c r="V28" s="68">
        <f t="shared" si="10"/>
        <v>1.5</v>
      </c>
      <c r="W28" s="67">
        <v>18</v>
      </c>
      <c r="X28" s="68">
        <f t="shared" si="11"/>
        <v>3</v>
      </c>
      <c r="Y28" s="69">
        <v>14</v>
      </c>
      <c r="Z28" s="70">
        <f t="shared" si="12"/>
        <v>2.3333333333333335</v>
      </c>
      <c r="AA28" s="67">
        <v>4</v>
      </c>
      <c r="AB28" s="70">
        <f t="shared" si="13"/>
        <v>0.66666666666666663</v>
      </c>
      <c r="AC28" s="67">
        <v>7</v>
      </c>
      <c r="AD28" s="68">
        <f t="shared" si="14"/>
        <v>1.1666666666666667</v>
      </c>
      <c r="AE28" s="67">
        <v>5</v>
      </c>
      <c r="AF28" s="68">
        <f t="shared" si="15"/>
        <v>0.83333333333333337</v>
      </c>
      <c r="AG28" s="67">
        <v>3</v>
      </c>
      <c r="AH28" s="68">
        <f t="shared" si="16"/>
        <v>0.5</v>
      </c>
      <c r="AI28" s="67">
        <v>3</v>
      </c>
      <c r="AJ28" s="68">
        <f t="shared" si="17"/>
        <v>0.5</v>
      </c>
      <c r="AK28" s="67">
        <v>5</v>
      </c>
      <c r="AL28" s="68">
        <f t="shared" si="18"/>
        <v>0.83333333333333337</v>
      </c>
      <c r="AM28" s="67">
        <v>5</v>
      </c>
      <c r="AN28" s="68">
        <f t="shared" si="19"/>
        <v>0.83333333333333337</v>
      </c>
      <c r="AO28" s="109">
        <v>5</v>
      </c>
      <c r="AP28" s="109">
        <f t="shared" si="20"/>
        <v>0.83333333333333337</v>
      </c>
      <c r="AQ28" s="67">
        <v>1</v>
      </c>
      <c r="AR28" s="68">
        <f t="shared" si="21"/>
        <v>0.16666666666666666</v>
      </c>
      <c r="AS28" s="67">
        <v>3</v>
      </c>
      <c r="AT28" s="68">
        <f t="shared" si="22"/>
        <v>0.5</v>
      </c>
      <c r="AU28" s="67">
        <v>7</v>
      </c>
      <c r="AV28" s="68">
        <f t="shared" si="23"/>
        <v>1.1666666666666667</v>
      </c>
      <c r="AW28" s="67">
        <v>4</v>
      </c>
      <c r="AX28" s="68">
        <f t="shared" si="24"/>
        <v>0.66666666666666663</v>
      </c>
      <c r="AY28" s="67">
        <v>1</v>
      </c>
      <c r="AZ28" s="68">
        <f t="shared" si="25"/>
        <v>0.16666666666666666</v>
      </c>
      <c r="BA28" s="110">
        <f t="shared" si="0"/>
        <v>344</v>
      </c>
      <c r="BB28" s="75">
        <f t="shared" si="26"/>
        <v>57.333333333333336</v>
      </c>
    </row>
    <row r="29" spans="1:54" ht="11.25" customHeight="1" x14ac:dyDescent="0.25">
      <c r="A29" s="155" t="s">
        <v>131</v>
      </c>
      <c r="B29" s="113" t="s">
        <v>26</v>
      </c>
      <c r="C29" s="67">
        <v>54</v>
      </c>
      <c r="D29" s="68">
        <f t="shared" si="1"/>
        <v>9</v>
      </c>
      <c r="E29" s="69">
        <v>54</v>
      </c>
      <c r="F29" s="70">
        <f t="shared" si="2"/>
        <v>9</v>
      </c>
      <c r="G29" s="67">
        <v>51</v>
      </c>
      <c r="H29" s="68">
        <f t="shared" si="3"/>
        <v>8.5</v>
      </c>
      <c r="I29" s="67">
        <v>24</v>
      </c>
      <c r="J29" s="68">
        <f t="shared" si="4"/>
        <v>4</v>
      </c>
      <c r="K29" s="109">
        <v>18</v>
      </c>
      <c r="L29" s="109">
        <f t="shared" si="5"/>
        <v>3</v>
      </c>
      <c r="M29" s="67">
        <v>26</v>
      </c>
      <c r="N29" s="68">
        <f t="shared" si="6"/>
        <v>4.333333333333333</v>
      </c>
      <c r="O29" s="109">
        <v>22</v>
      </c>
      <c r="P29" s="109">
        <f t="shared" si="7"/>
        <v>3.6666666666666665</v>
      </c>
      <c r="Q29" s="67">
        <v>28</v>
      </c>
      <c r="R29" s="70">
        <f t="shared" si="8"/>
        <v>4.666666666666667</v>
      </c>
      <c r="S29" s="109">
        <v>9</v>
      </c>
      <c r="T29" s="109">
        <f t="shared" si="9"/>
        <v>1.5</v>
      </c>
      <c r="U29" s="67">
        <v>15</v>
      </c>
      <c r="V29" s="68">
        <f t="shared" si="10"/>
        <v>2.5</v>
      </c>
      <c r="W29" s="67">
        <v>23</v>
      </c>
      <c r="X29" s="68">
        <f t="shared" si="11"/>
        <v>3.8333333333333335</v>
      </c>
      <c r="Y29" s="69">
        <v>13</v>
      </c>
      <c r="Z29" s="70">
        <f t="shared" si="12"/>
        <v>2.1666666666666665</v>
      </c>
      <c r="AA29" s="67">
        <v>11</v>
      </c>
      <c r="AB29" s="70">
        <f t="shared" si="13"/>
        <v>1.8333333333333333</v>
      </c>
      <c r="AC29" s="67">
        <v>5</v>
      </c>
      <c r="AD29" s="68">
        <f t="shared" si="14"/>
        <v>0.83333333333333337</v>
      </c>
      <c r="AE29" s="67">
        <v>4</v>
      </c>
      <c r="AF29" s="68">
        <f t="shared" si="15"/>
        <v>0.66666666666666663</v>
      </c>
      <c r="AG29" s="67">
        <v>2</v>
      </c>
      <c r="AH29" s="68">
        <f t="shared" si="16"/>
        <v>0.33333333333333331</v>
      </c>
      <c r="AI29" s="67">
        <v>2</v>
      </c>
      <c r="AJ29" s="68">
        <f t="shared" si="17"/>
        <v>0.33333333333333331</v>
      </c>
      <c r="AK29" s="67">
        <v>6</v>
      </c>
      <c r="AL29" s="68">
        <f t="shared" si="18"/>
        <v>1</v>
      </c>
      <c r="AM29" s="67">
        <v>1</v>
      </c>
      <c r="AN29" s="68">
        <f t="shared" si="19"/>
        <v>0.16666666666666666</v>
      </c>
      <c r="AO29" s="109">
        <v>5</v>
      </c>
      <c r="AP29" s="109">
        <f t="shared" si="20"/>
        <v>0.83333333333333337</v>
      </c>
      <c r="AQ29" s="67">
        <v>1</v>
      </c>
      <c r="AR29" s="68">
        <f t="shared" si="21"/>
        <v>0.16666666666666666</v>
      </c>
      <c r="AS29" s="67">
        <v>4</v>
      </c>
      <c r="AT29" s="68">
        <f t="shared" si="22"/>
        <v>0.66666666666666663</v>
      </c>
      <c r="AU29" s="67">
        <v>5</v>
      </c>
      <c r="AV29" s="68">
        <f t="shared" si="23"/>
        <v>0.83333333333333337</v>
      </c>
      <c r="AW29" s="67">
        <v>8</v>
      </c>
      <c r="AX29" s="68">
        <f t="shared" si="24"/>
        <v>1.3333333333333333</v>
      </c>
      <c r="AY29" s="67">
        <v>3</v>
      </c>
      <c r="AZ29" s="68">
        <f t="shared" si="25"/>
        <v>0.5</v>
      </c>
      <c r="BA29" s="110">
        <f t="shared" si="0"/>
        <v>394</v>
      </c>
      <c r="BB29" s="75">
        <f t="shared" si="26"/>
        <v>65.666666666666671</v>
      </c>
    </row>
    <row r="30" spans="1:54" ht="11.25" customHeight="1" x14ac:dyDescent="0.25">
      <c r="A30" s="155"/>
      <c r="B30" s="114" t="s">
        <v>27</v>
      </c>
      <c r="C30" s="67">
        <v>103</v>
      </c>
      <c r="D30" s="68">
        <f t="shared" si="1"/>
        <v>17.166666666666668</v>
      </c>
      <c r="E30" s="69">
        <v>70</v>
      </c>
      <c r="F30" s="70">
        <f t="shared" si="2"/>
        <v>11.666666666666666</v>
      </c>
      <c r="G30" s="67">
        <v>75</v>
      </c>
      <c r="H30" s="68">
        <f t="shared" si="3"/>
        <v>12.5</v>
      </c>
      <c r="I30" s="67">
        <v>49</v>
      </c>
      <c r="J30" s="68">
        <f t="shared" si="4"/>
        <v>8.1666666666666661</v>
      </c>
      <c r="K30" s="109">
        <v>12</v>
      </c>
      <c r="L30" s="109">
        <f t="shared" si="5"/>
        <v>2</v>
      </c>
      <c r="M30" s="67">
        <v>26</v>
      </c>
      <c r="N30" s="68">
        <f t="shared" si="6"/>
        <v>4.333333333333333</v>
      </c>
      <c r="O30" s="109">
        <v>25</v>
      </c>
      <c r="P30" s="109">
        <f t="shared" si="7"/>
        <v>4.166666666666667</v>
      </c>
      <c r="Q30" s="67">
        <v>41</v>
      </c>
      <c r="R30" s="70">
        <f t="shared" si="8"/>
        <v>6.833333333333333</v>
      </c>
      <c r="S30" s="109">
        <v>7</v>
      </c>
      <c r="T30" s="109">
        <f t="shared" si="9"/>
        <v>1.1666666666666667</v>
      </c>
      <c r="U30" s="67">
        <v>21</v>
      </c>
      <c r="V30" s="68">
        <f t="shared" si="10"/>
        <v>3.5</v>
      </c>
      <c r="W30" s="67">
        <v>20</v>
      </c>
      <c r="X30" s="68">
        <f t="shared" si="11"/>
        <v>3.3333333333333335</v>
      </c>
      <c r="Y30" s="69">
        <v>11</v>
      </c>
      <c r="Z30" s="70">
        <f t="shared" si="12"/>
        <v>1.8333333333333333</v>
      </c>
      <c r="AA30" s="67">
        <v>5</v>
      </c>
      <c r="AB30" s="70">
        <f t="shared" si="13"/>
        <v>0.83333333333333337</v>
      </c>
      <c r="AC30" s="67">
        <v>10</v>
      </c>
      <c r="AD30" s="68">
        <f t="shared" si="14"/>
        <v>1.6666666666666667</v>
      </c>
      <c r="AE30" s="67">
        <v>9</v>
      </c>
      <c r="AF30" s="68">
        <f t="shared" si="15"/>
        <v>1.5</v>
      </c>
      <c r="AG30" s="67">
        <v>8</v>
      </c>
      <c r="AH30" s="68">
        <f t="shared" si="16"/>
        <v>1.3333333333333333</v>
      </c>
      <c r="AI30" s="67">
        <v>3</v>
      </c>
      <c r="AJ30" s="68">
        <f t="shared" si="17"/>
        <v>0.5</v>
      </c>
      <c r="AK30" s="67">
        <v>9</v>
      </c>
      <c r="AL30" s="68">
        <f t="shared" si="18"/>
        <v>1.5</v>
      </c>
      <c r="AM30" s="67">
        <v>3</v>
      </c>
      <c r="AN30" s="68">
        <f t="shared" si="19"/>
        <v>0.5</v>
      </c>
      <c r="AO30" s="109">
        <v>9</v>
      </c>
      <c r="AP30" s="109">
        <f t="shared" si="20"/>
        <v>1.5</v>
      </c>
      <c r="AQ30" s="67">
        <v>4</v>
      </c>
      <c r="AR30" s="68">
        <f t="shared" si="21"/>
        <v>0.66666666666666663</v>
      </c>
      <c r="AS30" s="67">
        <v>2</v>
      </c>
      <c r="AT30" s="68">
        <f t="shared" si="22"/>
        <v>0.33333333333333331</v>
      </c>
      <c r="AU30" s="67">
        <v>4</v>
      </c>
      <c r="AV30" s="68">
        <f t="shared" si="23"/>
        <v>0.66666666666666663</v>
      </c>
      <c r="AW30" s="67">
        <v>9</v>
      </c>
      <c r="AX30" s="68">
        <f t="shared" si="24"/>
        <v>1.5</v>
      </c>
      <c r="AY30" s="67">
        <v>3</v>
      </c>
      <c r="AZ30" s="68">
        <f t="shared" si="25"/>
        <v>0.5</v>
      </c>
      <c r="BA30" s="110">
        <f t="shared" si="0"/>
        <v>538</v>
      </c>
      <c r="BB30" s="75">
        <f t="shared" si="26"/>
        <v>89.666666666666671</v>
      </c>
    </row>
    <row r="31" spans="1:54" ht="11.25" customHeight="1" x14ac:dyDescent="0.25">
      <c r="A31" s="155"/>
      <c r="B31" s="114" t="s">
        <v>29</v>
      </c>
      <c r="C31" s="67">
        <v>99</v>
      </c>
      <c r="D31" s="68">
        <f t="shared" si="1"/>
        <v>16.5</v>
      </c>
      <c r="E31" s="69">
        <v>83</v>
      </c>
      <c r="F31" s="70">
        <f t="shared" si="2"/>
        <v>13.833333333333334</v>
      </c>
      <c r="G31" s="67">
        <v>85</v>
      </c>
      <c r="H31" s="68">
        <f t="shared" si="3"/>
        <v>14.166666666666666</v>
      </c>
      <c r="I31" s="67">
        <v>46</v>
      </c>
      <c r="J31" s="68">
        <f t="shared" si="4"/>
        <v>7.666666666666667</v>
      </c>
      <c r="K31" s="109">
        <v>49</v>
      </c>
      <c r="L31" s="109">
        <f t="shared" si="5"/>
        <v>8.1666666666666661</v>
      </c>
      <c r="M31" s="67">
        <v>34</v>
      </c>
      <c r="N31" s="68">
        <f t="shared" si="6"/>
        <v>5.666666666666667</v>
      </c>
      <c r="O31" s="109">
        <v>36</v>
      </c>
      <c r="P31" s="109">
        <f t="shared" si="7"/>
        <v>6</v>
      </c>
      <c r="Q31" s="67">
        <v>30</v>
      </c>
      <c r="R31" s="70">
        <f t="shared" si="8"/>
        <v>5</v>
      </c>
      <c r="S31" s="109">
        <v>28</v>
      </c>
      <c r="T31" s="109">
        <f t="shared" si="9"/>
        <v>4.666666666666667</v>
      </c>
      <c r="U31" s="67">
        <v>18</v>
      </c>
      <c r="V31" s="68">
        <f t="shared" si="10"/>
        <v>3</v>
      </c>
      <c r="W31" s="67">
        <v>21</v>
      </c>
      <c r="X31" s="68">
        <f t="shared" si="11"/>
        <v>3.5</v>
      </c>
      <c r="Y31" s="69">
        <v>24</v>
      </c>
      <c r="Z31" s="70">
        <f t="shared" si="12"/>
        <v>4</v>
      </c>
      <c r="AA31" s="67">
        <v>14</v>
      </c>
      <c r="AB31" s="70">
        <f t="shared" si="13"/>
        <v>2.3333333333333335</v>
      </c>
      <c r="AC31" s="67">
        <v>15</v>
      </c>
      <c r="AD31" s="68">
        <f t="shared" si="14"/>
        <v>2.5</v>
      </c>
      <c r="AE31" s="67">
        <v>10</v>
      </c>
      <c r="AF31" s="68">
        <f t="shared" si="15"/>
        <v>1.6666666666666667</v>
      </c>
      <c r="AG31" s="67">
        <v>9</v>
      </c>
      <c r="AH31" s="68">
        <f t="shared" si="16"/>
        <v>1.5</v>
      </c>
      <c r="AI31" s="67">
        <v>7</v>
      </c>
      <c r="AJ31" s="68">
        <f t="shared" si="17"/>
        <v>1.1666666666666667</v>
      </c>
      <c r="AK31" s="67">
        <v>12</v>
      </c>
      <c r="AL31" s="68">
        <f t="shared" si="18"/>
        <v>2</v>
      </c>
      <c r="AM31" s="67">
        <v>7</v>
      </c>
      <c r="AN31" s="68">
        <f t="shared" si="19"/>
        <v>1.1666666666666667</v>
      </c>
      <c r="AO31" s="109">
        <v>13</v>
      </c>
      <c r="AP31" s="109">
        <f t="shared" si="20"/>
        <v>2.1666666666666665</v>
      </c>
      <c r="AQ31" s="67">
        <v>4</v>
      </c>
      <c r="AR31" s="68">
        <f t="shared" si="21"/>
        <v>0.66666666666666663</v>
      </c>
      <c r="AS31" s="67">
        <v>6</v>
      </c>
      <c r="AT31" s="68">
        <f t="shared" si="22"/>
        <v>1</v>
      </c>
      <c r="AU31" s="67">
        <v>5</v>
      </c>
      <c r="AV31" s="68">
        <f t="shared" si="23"/>
        <v>0.83333333333333337</v>
      </c>
      <c r="AW31" s="67">
        <v>8</v>
      </c>
      <c r="AX31" s="68">
        <f t="shared" si="24"/>
        <v>1.3333333333333333</v>
      </c>
      <c r="AY31" s="67">
        <v>7</v>
      </c>
      <c r="AZ31" s="68">
        <f t="shared" si="25"/>
        <v>1.1666666666666667</v>
      </c>
      <c r="BA31" s="110">
        <f t="shared" si="0"/>
        <v>670</v>
      </c>
      <c r="BB31" s="75">
        <f t="shared" si="26"/>
        <v>111.66666666666667</v>
      </c>
    </row>
    <row r="32" spans="1:54" ht="11.25" customHeight="1" x14ac:dyDescent="0.25">
      <c r="A32" s="155"/>
      <c r="B32" s="114" t="s">
        <v>30</v>
      </c>
      <c r="C32" s="67">
        <v>21</v>
      </c>
      <c r="D32" s="68">
        <f t="shared" si="1"/>
        <v>3.5</v>
      </c>
      <c r="E32" s="69">
        <v>25</v>
      </c>
      <c r="F32" s="70">
        <f t="shared" si="2"/>
        <v>4.166666666666667</v>
      </c>
      <c r="G32" s="67">
        <v>25</v>
      </c>
      <c r="H32" s="68">
        <f t="shared" si="3"/>
        <v>4.166666666666667</v>
      </c>
      <c r="I32" s="67">
        <v>9</v>
      </c>
      <c r="J32" s="68">
        <f t="shared" si="4"/>
        <v>1.5</v>
      </c>
      <c r="K32" s="109">
        <v>6</v>
      </c>
      <c r="L32" s="109">
        <f t="shared" si="5"/>
        <v>1</v>
      </c>
      <c r="M32" s="67">
        <v>9</v>
      </c>
      <c r="N32" s="68">
        <f t="shared" si="6"/>
        <v>1.5</v>
      </c>
      <c r="O32" s="109">
        <v>12</v>
      </c>
      <c r="P32" s="109">
        <f t="shared" si="7"/>
        <v>2</v>
      </c>
      <c r="Q32" s="67">
        <v>12</v>
      </c>
      <c r="R32" s="70">
        <f t="shared" si="8"/>
        <v>2</v>
      </c>
      <c r="S32" s="109">
        <v>2</v>
      </c>
      <c r="T32" s="109">
        <f t="shared" si="9"/>
        <v>0.33333333333333331</v>
      </c>
      <c r="U32" s="67">
        <v>5</v>
      </c>
      <c r="V32" s="68">
        <f t="shared" si="10"/>
        <v>0.83333333333333337</v>
      </c>
      <c r="W32" s="67">
        <v>12</v>
      </c>
      <c r="X32" s="68">
        <f t="shared" si="11"/>
        <v>2</v>
      </c>
      <c r="Y32" s="69">
        <v>5</v>
      </c>
      <c r="Z32" s="70">
        <f t="shared" si="12"/>
        <v>0.83333333333333337</v>
      </c>
      <c r="AA32" s="67">
        <v>4</v>
      </c>
      <c r="AB32" s="70">
        <f t="shared" si="13"/>
        <v>0.66666666666666663</v>
      </c>
      <c r="AC32" s="67">
        <v>6</v>
      </c>
      <c r="AD32" s="68">
        <f t="shared" si="14"/>
        <v>1</v>
      </c>
      <c r="AE32" s="67">
        <v>1</v>
      </c>
      <c r="AF32" s="68">
        <f t="shared" si="15"/>
        <v>0.16666666666666666</v>
      </c>
      <c r="AG32" s="67">
        <v>2</v>
      </c>
      <c r="AH32" s="68">
        <f t="shared" si="16"/>
        <v>0.33333333333333331</v>
      </c>
      <c r="AI32" s="67">
        <v>1</v>
      </c>
      <c r="AJ32" s="68">
        <f t="shared" si="17"/>
        <v>0.16666666666666666</v>
      </c>
      <c r="AK32" s="67">
        <v>3</v>
      </c>
      <c r="AL32" s="68">
        <f t="shared" si="18"/>
        <v>0.5</v>
      </c>
      <c r="AM32" s="67">
        <v>2</v>
      </c>
      <c r="AN32" s="68">
        <f t="shared" si="19"/>
        <v>0.33333333333333331</v>
      </c>
      <c r="AO32" s="109">
        <v>4</v>
      </c>
      <c r="AP32" s="109">
        <f t="shared" si="20"/>
        <v>0.66666666666666663</v>
      </c>
      <c r="AQ32" s="67">
        <v>1</v>
      </c>
      <c r="AR32" s="68">
        <f t="shared" si="21"/>
        <v>0.16666666666666666</v>
      </c>
      <c r="AS32" s="67">
        <v>0</v>
      </c>
      <c r="AT32" s="68">
        <f t="shared" si="22"/>
        <v>0</v>
      </c>
      <c r="AU32" s="67">
        <v>2</v>
      </c>
      <c r="AV32" s="68">
        <f t="shared" si="23"/>
        <v>0.33333333333333331</v>
      </c>
      <c r="AW32" s="67">
        <v>2</v>
      </c>
      <c r="AX32" s="68">
        <f t="shared" si="24"/>
        <v>0.33333333333333331</v>
      </c>
      <c r="AY32" s="67">
        <v>2</v>
      </c>
      <c r="AZ32" s="68">
        <f t="shared" si="25"/>
        <v>0.33333333333333331</v>
      </c>
      <c r="BA32" s="110">
        <f t="shared" si="0"/>
        <v>173</v>
      </c>
      <c r="BB32" s="75">
        <f t="shared" si="26"/>
        <v>28.833333333333332</v>
      </c>
    </row>
    <row r="33" spans="1:54" ht="11.25" customHeight="1" x14ac:dyDescent="0.25">
      <c r="A33" s="155"/>
      <c r="B33" s="114" t="s">
        <v>32</v>
      </c>
      <c r="C33" s="67">
        <v>70</v>
      </c>
      <c r="D33" s="68">
        <f t="shared" si="1"/>
        <v>11.666666666666666</v>
      </c>
      <c r="E33" s="69">
        <v>41</v>
      </c>
      <c r="F33" s="70">
        <f t="shared" si="2"/>
        <v>6.833333333333333</v>
      </c>
      <c r="G33" s="67">
        <v>32</v>
      </c>
      <c r="H33" s="68">
        <f t="shared" si="3"/>
        <v>5.333333333333333</v>
      </c>
      <c r="I33" s="67">
        <v>32</v>
      </c>
      <c r="J33" s="68">
        <f t="shared" si="4"/>
        <v>5.333333333333333</v>
      </c>
      <c r="K33" s="109">
        <v>6</v>
      </c>
      <c r="L33" s="109">
        <f t="shared" si="5"/>
        <v>1</v>
      </c>
      <c r="M33" s="67">
        <v>21</v>
      </c>
      <c r="N33" s="68">
        <f t="shared" si="6"/>
        <v>3.5</v>
      </c>
      <c r="O33" s="109">
        <v>14</v>
      </c>
      <c r="P33" s="109">
        <f t="shared" si="7"/>
        <v>2.3333333333333335</v>
      </c>
      <c r="Q33" s="67">
        <v>15</v>
      </c>
      <c r="R33" s="70">
        <f t="shared" si="8"/>
        <v>2.5</v>
      </c>
      <c r="S33" s="109">
        <v>2</v>
      </c>
      <c r="T33" s="109">
        <f t="shared" si="9"/>
        <v>0.33333333333333331</v>
      </c>
      <c r="U33" s="67">
        <v>9</v>
      </c>
      <c r="V33" s="68">
        <f t="shared" si="10"/>
        <v>1.5</v>
      </c>
      <c r="W33" s="67">
        <v>7</v>
      </c>
      <c r="X33" s="68">
        <f t="shared" si="11"/>
        <v>1.1666666666666667</v>
      </c>
      <c r="Y33" s="69">
        <v>4</v>
      </c>
      <c r="Z33" s="70">
        <f t="shared" si="12"/>
        <v>0.66666666666666663</v>
      </c>
      <c r="AA33" s="67">
        <v>0</v>
      </c>
      <c r="AB33" s="70">
        <f t="shared" si="13"/>
        <v>0</v>
      </c>
      <c r="AC33" s="67">
        <v>8</v>
      </c>
      <c r="AD33" s="68">
        <f t="shared" si="14"/>
        <v>1.3333333333333333</v>
      </c>
      <c r="AE33" s="67">
        <v>5</v>
      </c>
      <c r="AF33" s="68">
        <f t="shared" si="15"/>
        <v>0.83333333333333337</v>
      </c>
      <c r="AG33" s="67">
        <v>2</v>
      </c>
      <c r="AH33" s="68">
        <f t="shared" si="16"/>
        <v>0.33333333333333331</v>
      </c>
      <c r="AI33" s="67">
        <v>0</v>
      </c>
      <c r="AJ33" s="68">
        <f t="shared" si="17"/>
        <v>0</v>
      </c>
      <c r="AK33" s="67">
        <v>6</v>
      </c>
      <c r="AL33" s="68">
        <f t="shared" si="18"/>
        <v>1</v>
      </c>
      <c r="AM33" s="67">
        <v>5</v>
      </c>
      <c r="AN33" s="68">
        <f t="shared" si="19"/>
        <v>0.83333333333333337</v>
      </c>
      <c r="AO33" s="109">
        <v>3</v>
      </c>
      <c r="AP33" s="109">
        <f t="shared" si="20"/>
        <v>0.5</v>
      </c>
      <c r="AQ33" s="67">
        <v>3</v>
      </c>
      <c r="AR33" s="68">
        <f t="shared" si="21"/>
        <v>0.5</v>
      </c>
      <c r="AS33" s="67">
        <v>1</v>
      </c>
      <c r="AT33" s="68">
        <f t="shared" si="22"/>
        <v>0.16666666666666666</v>
      </c>
      <c r="AU33" s="67">
        <v>3</v>
      </c>
      <c r="AV33" s="68">
        <f t="shared" si="23"/>
        <v>0.5</v>
      </c>
      <c r="AW33" s="67">
        <v>0</v>
      </c>
      <c r="AX33" s="68">
        <f t="shared" si="24"/>
        <v>0</v>
      </c>
      <c r="AY33" s="67">
        <v>3</v>
      </c>
      <c r="AZ33" s="68">
        <f t="shared" si="25"/>
        <v>0.5</v>
      </c>
      <c r="BA33" s="110">
        <f t="shared" si="0"/>
        <v>292</v>
      </c>
      <c r="BB33" s="75">
        <f t="shared" si="26"/>
        <v>48.666666666666664</v>
      </c>
    </row>
    <row r="34" spans="1:54" ht="11.25" customHeight="1" x14ac:dyDescent="0.25">
      <c r="A34" s="155"/>
      <c r="B34" s="114" t="s">
        <v>33</v>
      </c>
      <c r="C34" s="67">
        <v>121</v>
      </c>
      <c r="D34" s="68">
        <f t="shared" si="1"/>
        <v>20.166666666666668</v>
      </c>
      <c r="E34" s="69">
        <v>93</v>
      </c>
      <c r="F34" s="70">
        <f t="shared" si="2"/>
        <v>15.5</v>
      </c>
      <c r="G34" s="67">
        <v>66</v>
      </c>
      <c r="H34" s="68">
        <f t="shared" si="3"/>
        <v>11</v>
      </c>
      <c r="I34" s="67">
        <v>50</v>
      </c>
      <c r="J34" s="68">
        <f t="shared" si="4"/>
        <v>8.3333333333333339</v>
      </c>
      <c r="K34" s="109">
        <v>16</v>
      </c>
      <c r="L34" s="109">
        <f t="shared" si="5"/>
        <v>2.6666666666666665</v>
      </c>
      <c r="M34" s="67">
        <v>34</v>
      </c>
      <c r="N34" s="68">
        <f t="shared" si="6"/>
        <v>5.666666666666667</v>
      </c>
      <c r="O34" s="109">
        <v>27</v>
      </c>
      <c r="P34" s="109">
        <f t="shared" si="7"/>
        <v>4.5</v>
      </c>
      <c r="Q34" s="67">
        <v>36</v>
      </c>
      <c r="R34" s="70">
        <f t="shared" si="8"/>
        <v>6</v>
      </c>
      <c r="S34" s="109">
        <v>7</v>
      </c>
      <c r="T34" s="109">
        <f t="shared" si="9"/>
        <v>1.1666666666666667</v>
      </c>
      <c r="U34" s="67">
        <v>20</v>
      </c>
      <c r="V34" s="68">
        <f t="shared" si="10"/>
        <v>3.3333333333333335</v>
      </c>
      <c r="W34" s="67">
        <v>11</v>
      </c>
      <c r="X34" s="68">
        <f t="shared" si="11"/>
        <v>1.8333333333333333</v>
      </c>
      <c r="Y34" s="69">
        <v>15</v>
      </c>
      <c r="Z34" s="70">
        <f t="shared" si="12"/>
        <v>2.5</v>
      </c>
      <c r="AA34" s="67">
        <v>6</v>
      </c>
      <c r="AB34" s="70">
        <f t="shared" si="13"/>
        <v>1</v>
      </c>
      <c r="AC34" s="67">
        <v>14</v>
      </c>
      <c r="AD34" s="68">
        <f t="shared" si="14"/>
        <v>2.3333333333333335</v>
      </c>
      <c r="AE34" s="67">
        <v>12</v>
      </c>
      <c r="AF34" s="68">
        <f t="shared" si="15"/>
        <v>2</v>
      </c>
      <c r="AG34" s="67">
        <v>6</v>
      </c>
      <c r="AH34" s="68">
        <f t="shared" si="16"/>
        <v>1</v>
      </c>
      <c r="AI34" s="67">
        <v>4</v>
      </c>
      <c r="AJ34" s="68">
        <f t="shared" si="17"/>
        <v>0.66666666666666663</v>
      </c>
      <c r="AK34" s="67">
        <v>11</v>
      </c>
      <c r="AL34" s="68">
        <f t="shared" si="18"/>
        <v>1.8333333333333333</v>
      </c>
      <c r="AM34" s="67">
        <v>9</v>
      </c>
      <c r="AN34" s="68">
        <f t="shared" si="19"/>
        <v>1.5</v>
      </c>
      <c r="AO34" s="109">
        <v>8</v>
      </c>
      <c r="AP34" s="109">
        <f t="shared" si="20"/>
        <v>1.3333333333333333</v>
      </c>
      <c r="AQ34" s="67">
        <v>13</v>
      </c>
      <c r="AR34" s="68">
        <f t="shared" si="21"/>
        <v>2.1666666666666665</v>
      </c>
      <c r="AS34" s="67">
        <v>3</v>
      </c>
      <c r="AT34" s="68">
        <f t="shared" si="22"/>
        <v>0.5</v>
      </c>
      <c r="AU34" s="67">
        <v>6</v>
      </c>
      <c r="AV34" s="68">
        <f t="shared" si="23"/>
        <v>1</v>
      </c>
      <c r="AW34" s="67">
        <v>3</v>
      </c>
      <c r="AX34" s="68">
        <f t="shared" si="24"/>
        <v>0.5</v>
      </c>
      <c r="AY34" s="67">
        <v>4</v>
      </c>
      <c r="AZ34" s="68">
        <f t="shared" si="25"/>
        <v>0.66666666666666663</v>
      </c>
      <c r="BA34" s="110">
        <f t="shared" si="0"/>
        <v>595</v>
      </c>
      <c r="BB34" s="75">
        <f t="shared" si="26"/>
        <v>99.166666666666671</v>
      </c>
    </row>
    <row r="35" spans="1:54" ht="11.25" customHeight="1" x14ac:dyDescent="0.25">
      <c r="A35" s="155"/>
      <c r="B35" s="114" t="s">
        <v>34</v>
      </c>
      <c r="C35" s="67">
        <v>80</v>
      </c>
      <c r="D35" s="68">
        <f t="shared" si="1"/>
        <v>13.333333333333334</v>
      </c>
      <c r="E35" s="69">
        <v>48</v>
      </c>
      <c r="F35" s="70">
        <f t="shared" si="2"/>
        <v>8</v>
      </c>
      <c r="G35" s="67">
        <v>41</v>
      </c>
      <c r="H35" s="68">
        <f t="shared" si="3"/>
        <v>6.833333333333333</v>
      </c>
      <c r="I35" s="67">
        <v>35</v>
      </c>
      <c r="J35" s="68">
        <f t="shared" si="4"/>
        <v>5.833333333333333</v>
      </c>
      <c r="K35" s="109">
        <v>10</v>
      </c>
      <c r="L35" s="109">
        <f t="shared" si="5"/>
        <v>1.6666666666666667</v>
      </c>
      <c r="M35" s="67">
        <v>24</v>
      </c>
      <c r="N35" s="68">
        <f t="shared" si="6"/>
        <v>4</v>
      </c>
      <c r="O35" s="109">
        <v>12</v>
      </c>
      <c r="P35" s="109">
        <f t="shared" si="7"/>
        <v>2</v>
      </c>
      <c r="Q35" s="67">
        <v>26</v>
      </c>
      <c r="R35" s="70">
        <f t="shared" si="8"/>
        <v>4.333333333333333</v>
      </c>
      <c r="S35" s="109">
        <v>2</v>
      </c>
      <c r="T35" s="109">
        <f t="shared" si="9"/>
        <v>0.33333333333333331</v>
      </c>
      <c r="U35" s="67">
        <v>6</v>
      </c>
      <c r="V35" s="68">
        <f t="shared" si="10"/>
        <v>1</v>
      </c>
      <c r="W35" s="67">
        <v>13</v>
      </c>
      <c r="X35" s="68">
        <f t="shared" si="11"/>
        <v>2.1666666666666665</v>
      </c>
      <c r="Y35" s="69">
        <v>8</v>
      </c>
      <c r="Z35" s="70">
        <f t="shared" si="12"/>
        <v>1.3333333333333333</v>
      </c>
      <c r="AA35" s="67">
        <v>6</v>
      </c>
      <c r="AB35" s="70">
        <f t="shared" si="13"/>
        <v>1</v>
      </c>
      <c r="AC35" s="67">
        <v>9</v>
      </c>
      <c r="AD35" s="68">
        <f t="shared" si="14"/>
        <v>1.5</v>
      </c>
      <c r="AE35" s="67">
        <v>9</v>
      </c>
      <c r="AF35" s="68">
        <f t="shared" si="15"/>
        <v>1.5</v>
      </c>
      <c r="AG35" s="67">
        <v>3</v>
      </c>
      <c r="AH35" s="68">
        <f t="shared" si="16"/>
        <v>0.5</v>
      </c>
      <c r="AI35" s="67">
        <v>2</v>
      </c>
      <c r="AJ35" s="68">
        <f t="shared" si="17"/>
        <v>0.33333333333333331</v>
      </c>
      <c r="AK35" s="67">
        <v>8</v>
      </c>
      <c r="AL35" s="68">
        <f t="shared" si="18"/>
        <v>1.3333333333333333</v>
      </c>
      <c r="AM35" s="67">
        <v>8</v>
      </c>
      <c r="AN35" s="68">
        <f t="shared" si="19"/>
        <v>1.3333333333333333</v>
      </c>
      <c r="AO35" s="109">
        <v>4</v>
      </c>
      <c r="AP35" s="109">
        <f t="shared" si="20"/>
        <v>0.66666666666666663</v>
      </c>
      <c r="AQ35" s="67">
        <v>4</v>
      </c>
      <c r="AR35" s="68">
        <f t="shared" si="21"/>
        <v>0.66666666666666663</v>
      </c>
      <c r="AS35" s="67">
        <v>1</v>
      </c>
      <c r="AT35" s="68">
        <f t="shared" si="22"/>
        <v>0.16666666666666666</v>
      </c>
      <c r="AU35" s="67">
        <v>3</v>
      </c>
      <c r="AV35" s="68">
        <f t="shared" si="23"/>
        <v>0.5</v>
      </c>
      <c r="AW35" s="67">
        <v>5</v>
      </c>
      <c r="AX35" s="68">
        <f t="shared" si="24"/>
        <v>0.83333333333333337</v>
      </c>
      <c r="AY35" s="67">
        <v>2</v>
      </c>
      <c r="AZ35" s="68">
        <f t="shared" si="25"/>
        <v>0.33333333333333331</v>
      </c>
      <c r="BA35" s="110">
        <f t="shared" ref="BA35:BA66" si="27">E35+G35+M35+AI35+AM35+C35+I35+AE35+Q35+U35+AQ35+AY35++AK35+Y35+AW35+W35+AG35+AS35++AC35+AO35+K35+S35+O35+AU35+AA35</f>
        <v>369</v>
      </c>
      <c r="BB35" s="75">
        <f t="shared" si="26"/>
        <v>61.5</v>
      </c>
    </row>
    <row r="36" spans="1:54" ht="11.25" customHeight="1" x14ac:dyDescent="0.25">
      <c r="A36" s="155"/>
      <c r="B36" s="114" t="s">
        <v>35</v>
      </c>
      <c r="C36" s="67">
        <v>123</v>
      </c>
      <c r="D36" s="68">
        <f t="shared" si="1"/>
        <v>20.5</v>
      </c>
      <c r="E36" s="69">
        <v>34</v>
      </c>
      <c r="F36" s="70">
        <f t="shared" si="2"/>
        <v>5.666666666666667</v>
      </c>
      <c r="G36" s="67">
        <v>54</v>
      </c>
      <c r="H36" s="68">
        <f t="shared" si="3"/>
        <v>9</v>
      </c>
      <c r="I36" s="67">
        <v>52</v>
      </c>
      <c r="J36" s="68">
        <f t="shared" si="4"/>
        <v>8.6666666666666661</v>
      </c>
      <c r="K36" s="109">
        <v>9</v>
      </c>
      <c r="L36" s="109">
        <f t="shared" si="5"/>
        <v>1.5</v>
      </c>
      <c r="M36" s="67">
        <v>28</v>
      </c>
      <c r="N36" s="68">
        <f t="shared" si="6"/>
        <v>4.666666666666667</v>
      </c>
      <c r="O36" s="109">
        <v>12</v>
      </c>
      <c r="P36" s="109">
        <f t="shared" si="7"/>
        <v>2</v>
      </c>
      <c r="Q36" s="67">
        <v>22</v>
      </c>
      <c r="R36" s="70">
        <f t="shared" si="8"/>
        <v>3.6666666666666665</v>
      </c>
      <c r="S36" s="109">
        <v>1</v>
      </c>
      <c r="T36" s="109">
        <f t="shared" si="9"/>
        <v>0.16666666666666666</v>
      </c>
      <c r="U36" s="67">
        <v>29</v>
      </c>
      <c r="V36" s="68">
        <f t="shared" si="10"/>
        <v>4.833333333333333</v>
      </c>
      <c r="W36" s="67">
        <v>8</v>
      </c>
      <c r="X36" s="68">
        <f t="shared" si="11"/>
        <v>1.3333333333333333</v>
      </c>
      <c r="Y36" s="69">
        <v>10</v>
      </c>
      <c r="Z36" s="70">
        <f t="shared" si="12"/>
        <v>1.6666666666666667</v>
      </c>
      <c r="AA36" s="67">
        <v>2</v>
      </c>
      <c r="AB36" s="70">
        <f t="shared" si="13"/>
        <v>0.33333333333333331</v>
      </c>
      <c r="AC36" s="67">
        <v>12</v>
      </c>
      <c r="AD36" s="68">
        <f t="shared" si="14"/>
        <v>2</v>
      </c>
      <c r="AE36" s="67">
        <v>7</v>
      </c>
      <c r="AF36" s="68">
        <f t="shared" si="15"/>
        <v>1.1666666666666667</v>
      </c>
      <c r="AG36" s="67">
        <v>2</v>
      </c>
      <c r="AH36" s="68">
        <f t="shared" si="16"/>
        <v>0.33333333333333331</v>
      </c>
      <c r="AI36" s="67">
        <v>2</v>
      </c>
      <c r="AJ36" s="68">
        <f t="shared" si="17"/>
        <v>0.33333333333333331</v>
      </c>
      <c r="AK36" s="67">
        <v>10</v>
      </c>
      <c r="AL36" s="68">
        <f t="shared" si="18"/>
        <v>1.6666666666666667</v>
      </c>
      <c r="AM36" s="67">
        <v>6</v>
      </c>
      <c r="AN36" s="68">
        <f t="shared" si="19"/>
        <v>1</v>
      </c>
      <c r="AO36" s="109">
        <v>5</v>
      </c>
      <c r="AP36" s="109">
        <f t="shared" si="20"/>
        <v>0.83333333333333337</v>
      </c>
      <c r="AQ36" s="67">
        <v>4</v>
      </c>
      <c r="AR36" s="68">
        <f t="shared" si="21"/>
        <v>0.66666666666666663</v>
      </c>
      <c r="AS36" s="67">
        <v>3</v>
      </c>
      <c r="AT36" s="68">
        <f t="shared" si="22"/>
        <v>0.5</v>
      </c>
      <c r="AU36" s="67">
        <v>13</v>
      </c>
      <c r="AV36" s="68">
        <f t="shared" si="23"/>
        <v>2.1666666666666665</v>
      </c>
      <c r="AW36" s="67">
        <v>4</v>
      </c>
      <c r="AX36" s="68">
        <f t="shared" si="24"/>
        <v>0.66666666666666663</v>
      </c>
      <c r="AY36" s="67">
        <v>3</v>
      </c>
      <c r="AZ36" s="68">
        <f t="shared" si="25"/>
        <v>0.5</v>
      </c>
      <c r="BA36" s="110">
        <f t="shared" si="27"/>
        <v>455</v>
      </c>
      <c r="BB36" s="75">
        <f t="shared" si="26"/>
        <v>75.833333333333329</v>
      </c>
    </row>
    <row r="37" spans="1:54" ht="11.25" customHeight="1" x14ac:dyDescent="0.25">
      <c r="A37" s="155"/>
      <c r="B37" s="114" t="s">
        <v>36</v>
      </c>
      <c r="C37" s="67">
        <v>58</v>
      </c>
      <c r="D37" s="68">
        <f t="shared" si="1"/>
        <v>9.6666666666666661</v>
      </c>
      <c r="E37" s="69">
        <v>42</v>
      </c>
      <c r="F37" s="70">
        <f t="shared" si="2"/>
        <v>7</v>
      </c>
      <c r="G37" s="67">
        <v>41</v>
      </c>
      <c r="H37" s="68">
        <f t="shared" si="3"/>
        <v>6.833333333333333</v>
      </c>
      <c r="I37" s="67">
        <v>26</v>
      </c>
      <c r="J37" s="68">
        <f t="shared" si="4"/>
        <v>4.333333333333333</v>
      </c>
      <c r="K37" s="109">
        <v>12</v>
      </c>
      <c r="L37" s="109">
        <f t="shared" si="5"/>
        <v>2</v>
      </c>
      <c r="M37" s="67">
        <v>20</v>
      </c>
      <c r="N37" s="68">
        <f t="shared" si="6"/>
        <v>3.3333333333333335</v>
      </c>
      <c r="O37" s="109">
        <v>15</v>
      </c>
      <c r="P37" s="109">
        <f t="shared" si="7"/>
        <v>2.5</v>
      </c>
      <c r="Q37" s="67">
        <v>32</v>
      </c>
      <c r="R37" s="70">
        <f t="shared" si="8"/>
        <v>5.333333333333333</v>
      </c>
      <c r="S37" s="109">
        <v>5</v>
      </c>
      <c r="T37" s="109">
        <f t="shared" si="9"/>
        <v>0.83333333333333337</v>
      </c>
      <c r="U37" s="67">
        <v>11</v>
      </c>
      <c r="V37" s="68">
        <f t="shared" si="10"/>
        <v>1.8333333333333333</v>
      </c>
      <c r="W37" s="67">
        <v>7</v>
      </c>
      <c r="X37" s="68">
        <f t="shared" si="11"/>
        <v>1.1666666666666667</v>
      </c>
      <c r="Y37" s="69">
        <v>12</v>
      </c>
      <c r="Z37" s="70">
        <f t="shared" si="12"/>
        <v>2</v>
      </c>
      <c r="AA37" s="67">
        <v>2</v>
      </c>
      <c r="AB37" s="70">
        <f t="shared" si="13"/>
        <v>0.33333333333333331</v>
      </c>
      <c r="AC37" s="67">
        <v>10</v>
      </c>
      <c r="AD37" s="68">
        <f t="shared" si="14"/>
        <v>1.6666666666666667</v>
      </c>
      <c r="AE37" s="67">
        <v>9</v>
      </c>
      <c r="AF37" s="68">
        <f t="shared" si="15"/>
        <v>1.5</v>
      </c>
      <c r="AG37" s="67">
        <v>3</v>
      </c>
      <c r="AH37" s="68">
        <f t="shared" si="16"/>
        <v>0.5</v>
      </c>
      <c r="AI37" s="67">
        <v>3</v>
      </c>
      <c r="AJ37" s="68">
        <f t="shared" si="17"/>
        <v>0.5</v>
      </c>
      <c r="AK37" s="67">
        <v>4</v>
      </c>
      <c r="AL37" s="68">
        <f t="shared" si="18"/>
        <v>0.66666666666666663</v>
      </c>
      <c r="AM37" s="67">
        <v>2</v>
      </c>
      <c r="AN37" s="68">
        <f t="shared" si="19"/>
        <v>0.33333333333333331</v>
      </c>
      <c r="AO37" s="109">
        <v>3</v>
      </c>
      <c r="AP37" s="109">
        <f t="shared" si="20"/>
        <v>0.5</v>
      </c>
      <c r="AQ37" s="67">
        <v>9</v>
      </c>
      <c r="AR37" s="68">
        <f t="shared" si="21"/>
        <v>1.5</v>
      </c>
      <c r="AS37" s="67">
        <v>4</v>
      </c>
      <c r="AT37" s="68">
        <f t="shared" si="22"/>
        <v>0.66666666666666663</v>
      </c>
      <c r="AU37" s="67">
        <v>3</v>
      </c>
      <c r="AV37" s="68">
        <f t="shared" si="23"/>
        <v>0.5</v>
      </c>
      <c r="AW37" s="67">
        <v>5</v>
      </c>
      <c r="AX37" s="68">
        <f t="shared" si="24"/>
        <v>0.83333333333333337</v>
      </c>
      <c r="AY37" s="67">
        <v>2</v>
      </c>
      <c r="AZ37" s="68">
        <f t="shared" si="25"/>
        <v>0.33333333333333331</v>
      </c>
      <c r="BA37" s="110">
        <f t="shared" si="27"/>
        <v>340</v>
      </c>
      <c r="BB37" s="75">
        <f t="shared" si="26"/>
        <v>56.666666666666664</v>
      </c>
    </row>
    <row r="38" spans="1:54" ht="11.25" customHeight="1" x14ac:dyDescent="0.25">
      <c r="A38" s="155"/>
      <c r="B38" s="114" t="s">
        <v>37</v>
      </c>
      <c r="C38" s="67">
        <v>221</v>
      </c>
      <c r="D38" s="68">
        <f t="shared" si="1"/>
        <v>36.833333333333336</v>
      </c>
      <c r="E38" s="69">
        <v>100</v>
      </c>
      <c r="F38" s="70">
        <f t="shared" si="2"/>
        <v>16.666666666666668</v>
      </c>
      <c r="G38" s="67">
        <v>95</v>
      </c>
      <c r="H38" s="68">
        <f t="shared" si="3"/>
        <v>15.833333333333334</v>
      </c>
      <c r="I38" s="67">
        <v>72</v>
      </c>
      <c r="J38" s="68">
        <f t="shared" si="4"/>
        <v>12</v>
      </c>
      <c r="K38" s="109">
        <v>18</v>
      </c>
      <c r="L38" s="109">
        <f t="shared" si="5"/>
        <v>3</v>
      </c>
      <c r="M38" s="67">
        <v>55</v>
      </c>
      <c r="N38" s="68">
        <f t="shared" si="6"/>
        <v>9.1666666666666661</v>
      </c>
      <c r="O38" s="109">
        <v>25</v>
      </c>
      <c r="P38" s="109">
        <f t="shared" si="7"/>
        <v>4.166666666666667</v>
      </c>
      <c r="Q38" s="67">
        <v>46</v>
      </c>
      <c r="R38" s="70">
        <f t="shared" si="8"/>
        <v>7.666666666666667</v>
      </c>
      <c r="S38" s="109">
        <v>8</v>
      </c>
      <c r="T38" s="109">
        <f t="shared" si="9"/>
        <v>1.3333333333333333</v>
      </c>
      <c r="U38" s="67">
        <v>32</v>
      </c>
      <c r="V38" s="68">
        <f t="shared" si="10"/>
        <v>5.333333333333333</v>
      </c>
      <c r="W38" s="67">
        <v>24</v>
      </c>
      <c r="X38" s="68">
        <f t="shared" si="11"/>
        <v>4</v>
      </c>
      <c r="Y38" s="69">
        <v>21</v>
      </c>
      <c r="Z38" s="70">
        <f t="shared" si="12"/>
        <v>3.5</v>
      </c>
      <c r="AA38" s="67">
        <v>4</v>
      </c>
      <c r="AB38" s="70">
        <f t="shared" si="13"/>
        <v>0.66666666666666663</v>
      </c>
      <c r="AC38" s="67">
        <v>22</v>
      </c>
      <c r="AD38" s="68">
        <f t="shared" si="14"/>
        <v>3.6666666666666665</v>
      </c>
      <c r="AE38" s="67">
        <v>8</v>
      </c>
      <c r="AF38" s="68">
        <f t="shared" si="15"/>
        <v>1.3333333333333333</v>
      </c>
      <c r="AG38" s="67">
        <v>8</v>
      </c>
      <c r="AH38" s="68">
        <f t="shared" si="16"/>
        <v>1.3333333333333333</v>
      </c>
      <c r="AI38" s="67">
        <v>3</v>
      </c>
      <c r="AJ38" s="68">
        <f t="shared" si="17"/>
        <v>0.5</v>
      </c>
      <c r="AK38" s="67">
        <v>13</v>
      </c>
      <c r="AL38" s="68">
        <f t="shared" si="18"/>
        <v>2.1666666666666665</v>
      </c>
      <c r="AM38" s="67">
        <v>15</v>
      </c>
      <c r="AN38" s="68">
        <f t="shared" si="19"/>
        <v>2.5</v>
      </c>
      <c r="AO38" s="109">
        <v>10</v>
      </c>
      <c r="AP38" s="109">
        <f t="shared" si="20"/>
        <v>1.6666666666666667</v>
      </c>
      <c r="AQ38" s="67">
        <v>10</v>
      </c>
      <c r="AR38" s="68">
        <f t="shared" si="21"/>
        <v>1.6666666666666667</v>
      </c>
      <c r="AS38" s="67">
        <v>4</v>
      </c>
      <c r="AT38" s="68">
        <f t="shared" si="22"/>
        <v>0.66666666666666663</v>
      </c>
      <c r="AU38" s="67">
        <v>28</v>
      </c>
      <c r="AV38" s="68">
        <f t="shared" si="23"/>
        <v>4.666666666666667</v>
      </c>
      <c r="AW38" s="67">
        <v>11</v>
      </c>
      <c r="AX38" s="68">
        <f t="shared" si="24"/>
        <v>1.8333333333333333</v>
      </c>
      <c r="AY38" s="67">
        <v>5</v>
      </c>
      <c r="AZ38" s="68">
        <f t="shared" si="25"/>
        <v>0.83333333333333337</v>
      </c>
      <c r="BA38" s="110">
        <f t="shared" si="27"/>
        <v>858</v>
      </c>
      <c r="BB38" s="75">
        <f t="shared" si="26"/>
        <v>143</v>
      </c>
    </row>
    <row r="39" spans="1:54" ht="11.25" customHeight="1" x14ac:dyDescent="0.25">
      <c r="A39" s="155"/>
      <c r="B39" s="114" t="s">
        <v>38</v>
      </c>
      <c r="C39" s="67">
        <v>40</v>
      </c>
      <c r="D39" s="68">
        <f t="shared" si="1"/>
        <v>6.666666666666667</v>
      </c>
      <c r="E39" s="69">
        <v>32</v>
      </c>
      <c r="F39" s="70">
        <f t="shared" si="2"/>
        <v>5.333333333333333</v>
      </c>
      <c r="G39" s="67">
        <v>22</v>
      </c>
      <c r="H39" s="68">
        <f t="shared" si="3"/>
        <v>3.6666666666666665</v>
      </c>
      <c r="I39" s="67">
        <v>21</v>
      </c>
      <c r="J39" s="68">
        <f t="shared" si="4"/>
        <v>3.5</v>
      </c>
      <c r="K39" s="109">
        <v>6</v>
      </c>
      <c r="L39" s="109">
        <f t="shared" si="5"/>
        <v>1</v>
      </c>
      <c r="M39" s="67">
        <v>19</v>
      </c>
      <c r="N39" s="68">
        <f t="shared" si="6"/>
        <v>3.1666666666666665</v>
      </c>
      <c r="O39" s="109">
        <v>8</v>
      </c>
      <c r="P39" s="109">
        <f t="shared" si="7"/>
        <v>1.3333333333333333</v>
      </c>
      <c r="Q39" s="67">
        <v>13</v>
      </c>
      <c r="R39" s="70">
        <f t="shared" si="8"/>
        <v>2.1666666666666665</v>
      </c>
      <c r="S39" s="109">
        <v>3</v>
      </c>
      <c r="T39" s="109">
        <f t="shared" si="9"/>
        <v>0.5</v>
      </c>
      <c r="U39" s="67">
        <v>8</v>
      </c>
      <c r="V39" s="68">
        <f t="shared" si="10"/>
        <v>1.3333333333333333</v>
      </c>
      <c r="W39" s="67">
        <v>8</v>
      </c>
      <c r="X39" s="68">
        <f t="shared" si="11"/>
        <v>1.3333333333333333</v>
      </c>
      <c r="Y39" s="69">
        <v>7</v>
      </c>
      <c r="Z39" s="70">
        <f t="shared" si="12"/>
        <v>1.1666666666666667</v>
      </c>
      <c r="AA39" s="67">
        <v>0</v>
      </c>
      <c r="AB39" s="70">
        <f t="shared" si="13"/>
        <v>0</v>
      </c>
      <c r="AC39" s="67">
        <v>2</v>
      </c>
      <c r="AD39" s="68">
        <f t="shared" si="14"/>
        <v>0.33333333333333331</v>
      </c>
      <c r="AE39" s="67">
        <v>2</v>
      </c>
      <c r="AF39" s="68">
        <f t="shared" si="15"/>
        <v>0.33333333333333331</v>
      </c>
      <c r="AG39" s="67">
        <v>0</v>
      </c>
      <c r="AH39" s="68">
        <f t="shared" si="16"/>
        <v>0</v>
      </c>
      <c r="AI39" s="67">
        <v>2</v>
      </c>
      <c r="AJ39" s="68">
        <f t="shared" si="17"/>
        <v>0.33333333333333331</v>
      </c>
      <c r="AK39" s="67">
        <v>3</v>
      </c>
      <c r="AL39" s="68">
        <f t="shared" si="18"/>
        <v>0.5</v>
      </c>
      <c r="AM39" s="67">
        <v>3</v>
      </c>
      <c r="AN39" s="68">
        <f t="shared" si="19"/>
        <v>0.5</v>
      </c>
      <c r="AO39" s="109">
        <v>3</v>
      </c>
      <c r="AP39" s="109">
        <f t="shared" si="20"/>
        <v>0.5</v>
      </c>
      <c r="AQ39" s="67">
        <v>2</v>
      </c>
      <c r="AR39" s="68">
        <f t="shared" si="21"/>
        <v>0.33333333333333331</v>
      </c>
      <c r="AS39" s="67">
        <v>1</v>
      </c>
      <c r="AT39" s="68">
        <f t="shared" si="22"/>
        <v>0.16666666666666666</v>
      </c>
      <c r="AU39" s="67">
        <v>1</v>
      </c>
      <c r="AV39" s="68">
        <f t="shared" si="23"/>
        <v>0.16666666666666666</v>
      </c>
      <c r="AW39" s="67">
        <v>3</v>
      </c>
      <c r="AX39" s="68">
        <f t="shared" si="24"/>
        <v>0.5</v>
      </c>
      <c r="AY39" s="67">
        <v>3</v>
      </c>
      <c r="AZ39" s="68">
        <f t="shared" si="25"/>
        <v>0.5</v>
      </c>
      <c r="BA39" s="110">
        <f t="shared" si="27"/>
        <v>212</v>
      </c>
      <c r="BB39" s="75">
        <f t="shared" si="26"/>
        <v>35.333333333333336</v>
      </c>
    </row>
    <row r="40" spans="1:54" ht="11.25" customHeight="1" x14ac:dyDescent="0.25">
      <c r="A40" s="155"/>
      <c r="B40" s="114" t="s">
        <v>39</v>
      </c>
      <c r="C40" s="67">
        <v>59</v>
      </c>
      <c r="D40" s="68">
        <f t="shared" si="1"/>
        <v>9.8333333333333339</v>
      </c>
      <c r="E40" s="69">
        <v>34</v>
      </c>
      <c r="F40" s="70">
        <f t="shared" si="2"/>
        <v>5.666666666666667</v>
      </c>
      <c r="G40" s="67">
        <v>25</v>
      </c>
      <c r="H40" s="68">
        <f t="shared" si="3"/>
        <v>4.166666666666667</v>
      </c>
      <c r="I40" s="67">
        <v>30</v>
      </c>
      <c r="J40" s="68">
        <f t="shared" si="4"/>
        <v>5</v>
      </c>
      <c r="K40" s="109">
        <v>11</v>
      </c>
      <c r="L40" s="109">
        <f t="shared" si="5"/>
        <v>1.8333333333333333</v>
      </c>
      <c r="M40" s="67">
        <v>18</v>
      </c>
      <c r="N40" s="68">
        <f t="shared" si="6"/>
        <v>3</v>
      </c>
      <c r="O40" s="109">
        <v>11</v>
      </c>
      <c r="P40" s="109">
        <f t="shared" si="7"/>
        <v>1.8333333333333333</v>
      </c>
      <c r="Q40" s="67">
        <v>20</v>
      </c>
      <c r="R40" s="70">
        <f t="shared" si="8"/>
        <v>3.3333333333333335</v>
      </c>
      <c r="S40" s="109">
        <v>4</v>
      </c>
      <c r="T40" s="109">
        <f t="shared" si="9"/>
        <v>0.66666666666666663</v>
      </c>
      <c r="U40" s="67">
        <v>6</v>
      </c>
      <c r="V40" s="68">
        <f t="shared" si="10"/>
        <v>1</v>
      </c>
      <c r="W40" s="67">
        <v>8</v>
      </c>
      <c r="X40" s="68">
        <f t="shared" si="11"/>
        <v>1.3333333333333333</v>
      </c>
      <c r="Y40" s="69">
        <v>7</v>
      </c>
      <c r="Z40" s="70">
        <f t="shared" si="12"/>
        <v>1.1666666666666667</v>
      </c>
      <c r="AA40" s="67">
        <v>2</v>
      </c>
      <c r="AB40" s="70">
        <f t="shared" si="13"/>
        <v>0.33333333333333331</v>
      </c>
      <c r="AC40" s="67">
        <v>6</v>
      </c>
      <c r="AD40" s="68">
        <f t="shared" si="14"/>
        <v>1</v>
      </c>
      <c r="AE40" s="67">
        <v>9</v>
      </c>
      <c r="AF40" s="68">
        <f t="shared" si="15"/>
        <v>1.5</v>
      </c>
      <c r="AG40" s="67">
        <v>3</v>
      </c>
      <c r="AH40" s="68">
        <f t="shared" si="16"/>
        <v>0.5</v>
      </c>
      <c r="AI40" s="67">
        <v>1</v>
      </c>
      <c r="AJ40" s="68">
        <f t="shared" si="17"/>
        <v>0.16666666666666666</v>
      </c>
      <c r="AK40" s="67">
        <v>5</v>
      </c>
      <c r="AL40" s="68">
        <f t="shared" si="18"/>
        <v>0.83333333333333337</v>
      </c>
      <c r="AM40" s="67">
        <v>3</v>
      </c>
      <c r="AN40" s="68">
        <f t="shared" si="19"/>
        <v>0.5</v>
      </c>
      <c r="AO40" s="109">
        <v>4</v>
      </c>
      <c r="AP40" s="109">
        <f t="shared" si="20"/>
        <v>0.66666666666666663</v>
      </c>
      <c r="AQ40" s="67">
        <v>6</v>
      </c>
      <c r="AR40" s="68">
        <f t="shared" si="21"/>
        <v>1</v>
      </c>
      <c r="AS40" s="67">
        <v>2</v>
      </c>
      <c r="AT40" s="68">
        <f t="shared" si="22"/>
        <v>0.33333333333333331</v>
      </c>
      <c r="AU40" s="67">
        <v>3</v>
      </c>
      <c r="AV40" s="68">
        <f t="shared" si="23"/>
        <v>0.5</v>
      </c>
      <c r="AW40" s="67">
        <v>2</v>
      </c>
      <c r="AX40" s="68">
        <f t="shared" si="24"/>
        <v>0.33333333333333331</v>
      </c>
      <c r="AY40" s="67">
        <v>2</v>
      </c>
      <c r="AZ40" s="68">
        <f t="shared" si="25"/>
        <v>0.33333333333333331</v>
      </c>
      <c r="BA40" s="110">
        <f t="shared" si="27"/>
        <v>281</v>
      </c>
      <c r="BB40" s="75">
        <f t="shared" si="26"/>
        <v>46.833333333333336</v>
      </c>
    </row>
    <row r="41" spans="1:54" ht="11.25" customHeight="1" x14ac:dyDescent="0.25">
      <c r="A41" s="155"/>
      <c r="B41" s="114" t="s">
        <v>40</v>
      </c>
      <c r="C41" s="67">
        <v>24</v>
      </c>
      <c r="D41" s="68">
        <f t="shared" si="1"/>
        <v>4</v>
      </c>
      <c r="E41" s="69">
        <v>21</v>
      </c>
      <c r="F41" s="70">
        <f t="shared" si="2"/>
        <v>3.5</v>
      </c>
      <c r="G41" s="67">
        <v>23</v>
      </c>
      <c r="H41" s="68">
        <f t="shared" si="3"/>
        <v>3.8333333333333335</v>
      </c>
      <c r="I41" s="67">
        <v>12</v>
      </c>
      <c r="J41" s="68">
        <f t="shared" si="4"/>
        <v>2</v>
      </c>
      <c r="K41" s="109">
        <v>10</v>
      </c>
      <c r="L41" s="109">
        <f t="shared" si="5"/>
        <v>1.6666666666666667</v>
      </c>
      <c r="M41" s="67">
        <v>12</v>
      </c>
      <c r="N41" s="68">
        <f t="shared" si="6"/>
        <v>2</v>
      </c>
      <c r="O41" s="109">
        <v>9</v>
      </c>
      <c r="P41" s="109">
        <f t="shared" si="7"/>
        <v>1.5</v>
      </c>
      <c r="Q41" s="67">
        <v>9</v>
      </c>
      <c r="R41" s="70">
        <f t="shared" si="8"/>
        <v>1.5</v>
      </c>
      <c r="S41" s="109">
        <v>7</v>
      </c>
      <c r="T41" s="109">
        <f t="shared" si="9"/>
        <v>1.1666666666666667</v>
      </c>
      <c r="U41" s="67">
        <v>4</v>
      </c>
      <c r="V41" s="68">
        <f t="shared" si="10"/>
        <v>0.66666666666666663</v>
      </c>
      <c r="W41" s="67">
        <v>13</v>
      </c>
      <c r="X41" s="68">
        <f t="shared" si="11"/>
        <v>2.1666666666666665</v>
      </c>
      <c r="Y41" s="69">
        <v>7</v>
      </c>
      <c r="Z41" s="70">
        <f t="shared" si="12"/>
        <v>1.1666666666666667</v>
      </c>
      <c r="AA41" s="67">
        <v>6</v>
      </c>
      <c r="AB41" s="70">
        <f t="shared" si="13"/>
        <v>1</v>
      </c>
      <c r="AC41" s="67">
        <v>3</v>
      </c>
      <c r="AD41" s="68">
        <f t="shared" si="14"/>
        <v>0.5</v>
      </c>
      <c r="AE41" s="67">
        <v>4</v>
      </c>
      <c r="AF41" s="68">
        <f t="shared" si="15"/>
        <v>0.66666666666666663</v>
      </c>
      <c r="AG41" s="67">
        <v>2</v>
      </c>
      <c r="AH41" s="68">
        <f t="shared" si="16"/>
        <v>0.33333333333333331</v>
      </c>
      <c r="AI41" s="67">
        <v>4</v>
      </c>
      <c r="AJ41" s="68">
        <f t="shared" si="17"/>
        <v>0.66666666666666663</v>
      </c>
      <c r="AK41" s="67">
        <v>5</v>
      </c>
      <c r="AL41" s="68">
        <f t="shared" si="18"/>
        <v>0.83333333333333337</v>
      </c>
      <c r="AM41" s="67">
        <v>1</v>
      </c>
      <c r="AN41" s="68">
        <f t="shared" si="19"/>
        <v>0.16666666666666666</v>
      </c>
      <c r="AO41" s="109">
        <v>5</v>
      </c>
      <c r="AP41" s="109">
        <f t="shared" si="20"/>
        <v>0.83333333333333337</v>
      </c>
      <c r="AQ41" s="67">
        <v>2</v>
      </c>
      <c r="AR41" s="68">
        <f t="shared" si="21"/>
        <v>0.33333333333333331</v>
      </c>
      <c r="AS41" s="67">
        <v>2</v>
      </c>
      <c r="AT41" s="68">
        <f t="shared" si="22"/>
        <v>0.33333333333333331</v>
      </c>
      <c r="AU41" s="67">
        <v>2</v>
      </c>
      <c r="AV41" s="68">
        <f t="shared" si="23"/>
        <v>0.33333333333333331</v>
      </c>
      <c r="AW41" s="67">
        <v>4</v>
      </c>
      <c r="AX41" s="68">
        <f t="shared" si="24"/>
        <v>0.66666666666666663</v>
      </c>
      <c r="AY41" s="67">
        <v>2</v>
      </c>
      <c r="AZ41" s="68">
        <f t="shared" si="25"/>
        <v>0.33333333333333331</v>
      </c>
      <c r="BA41" s="110">
        <f t="shared" si="27"/>
        <v>193</v>
      </c>
      <c r="BB41" s="75">
        <f t="shared" si="26"/>
        <v>32.166666666666664</v>
      </c>
    </row>
    <row r="42" spans="1:54" ht="11.25" customHeight="1" x14ac:dyDescent="0.25">
      <c r="A42" s="155"/>
      <c r="B42" s="114" t="s">
        <v>41</v>
      </c>
      <c r="C42" s="67">
        <v>200</v>
      </c>
      <c r="D42" s="68">
        <f t="shared" si="1"/>
        <v>33.333333333333336</v>
      </c>
      <c r="E42" s="69">
        <v>34</v>
      </c>
      <c r="F42" s="70">
        <f t="shared" si="2"/>
        <v>5.666666666666667</v>
      </c>
      <c r="G42" s="67">
        <v>50</v>
      </c>
      <c r="H42" s="68">
        <f t="shared" si="3"/>
        <v>8.3333333333333339</v>
      </c>
      <c r="I42" s="67">
        <v>37</v>
      </c>
      <c r="J42" s="68">
        <f t="shared" si="4"/>
        <v>6.166666666666667</v>
      </c>
      <c r="K42" s="109">
        <v>2</v>
      </c>
      <c r="L42" s="109">
        <f t="shared" si="5"/>
        <v>0.33333333333333331</v>
      </c>
      <c r="M42" s="67">
        <v>34</v>
      </c>
      <c r="N42" s="68">
        <f t="shared" si="6"/>
        <v>5.666666666666667</v>
      </c>
      <c r="O42" s="109">
        <v>13</v>
      </c>
      <c r="P42" s="109">
        <f t="shared" si="7"/>
        <v>2.1666666666666665</v>
      </c>
      <c r="Q42" s="67">
        <v>17</v>
      </c>
      <c r="R42" s="70">
        <f t="shared" si="8"/>
        <v>2.8333333333333335</v>
      </c>
      <c r="S42" s="109">
        <v>1</v>
      </c>
      <c r="T42" s="109">
        <f t="shared" si="9"/>
        <v>0.16666666666666666</v>
      </c>
      <c r="U42" s="67">
        <v>36</v>
      </c>
      <c r="V42" s="68">
        <f t="shared" si="10"/>
        <v>6</v>
      </c>
      <c r="W42" s="67">
        <v>12</v>
      </c>
      <c r="X42" s="68">
        <f t="shared" si="11"/>
        <v>2</v>
      </c>
      <c r="Y42" s="69">
        <v>4</v>
      </c>
      <c r="Z42" s="70">
        <f t="shared" si="12"/>
        <v>0.66666666666666663</v>
      </c>
      <c r="AA42" s="67">
        <v>1</v>
      </c>
      <c r="AB42" s="70">
        <f t="shared" si="13"/>
        <v>0.16666666666666666</v>
      </c>
      <c r="AC42" s="67">
        <v>15</v>
      </c>
      <c r="AD42" s="68">
        <f t="shared" si="14"/>
        <v>2.5</v>
      </c>
      <c r="AE42" s="67">
        <v>14</v>
      </c>
      <c r="AF42" s="68">
        <f t="shared" si="15"/>
        <v>2.3333333333333335</v>
      </c>
      <c r="AG42" s="67">
        <v>2</v>
      </c>
      <c r="AH42" s="68">
        <f t="shared" si="16"/>
        <v>0.33333333333333331</v>
      </c>
      <c r="AI42" s="67">
        <v>1</v>
      </c>
      <c r="AJ42" s="68">
        <f t="shared" si="17"/>
        <v>0.16666666666666666</v>
      </c>
      <c r="AK42" s="67">
        <v>8</v>
      </c>
      <c r="AL42" s="68">
        <f t="shared" si="18"/>
        <v>1.3333333333333333</v>
      </c>
      <c r="AM42" s="67">
        <v>14</v>
      </c>
      <c r="AN42" s="68">
        <f t="shared" si="19"/>
        <v>2.3333333333333335</v>
      </c>
      <c r="AO42" s="109">
        <v>5</v>
      </c>
      <c r="AP42" s="109">
        <f t="shared" si="20"/>
        <v>0.83333333333333337</v>
      </c>
      <c r="AQ42" s="67">
        <v>7</v>
      </c>
      <c r="AR42" s="68">
        <f t="shared" si="21"/>
        <v>1.1666666666666667</v>
      </c>
      <c r="AS42" s="67">
        <v>2</v>
      </c>
      <c r="AT42" s="68">
        <f t="shared" si="22"/>
        <v>0.33333333333333331</v>
      </c>
      <c r="AU42" s="67">
        <v>6</v>
      </c>
      <c r="AV42" s="68">
        <f t="shared" si="23"/>
        <v>1</v>
      </c>
      <c r="AW42" s="67">
        <v>2</v>
      </c>
      <c r="AX42" s="68">
        <f t="shared" si="24"/>
        <v>0.33333333333333331</v>
      </c>
      <c r="AY42" s="67">
        <v>6</v>
      </c>
      <c r="AZ42" s="68">
        <f t="shared" si="25"/>
        <v>1</v>
      </c>
      <c r="BA42" s="110">
        <f t="shared" si="27"/>
        <v>523</v>
      </c>
      <c r="BB42" s="75">
        <f t="shared" si="26"/>
        <v>87.166666666666671</v>
      </c>
    </row>
    <row r="43" spans="1:54" ht="11.25" customHeight="1" x14ac:dyDescent="0.25">
      <c r="A43" s="155"/>
      <c r="B43" s="114" t="s">
        <v>42</v>
      </c>
      <c r="C43" s="67">
        <v>172</v>
      </c>
      <c r="D43" s="68">
        <f t="shared" si="1"/>
        <v>28.666666666666668</v>
      </c>
      <c r="E43" s="69">
        <v>121</v>
      </c>
      <c r="F43" s="70">
        <f t="shared" si="2"/>
        <v>20.166666666666668</v>
      </c>
      <c r="G43" s="67">
        <v>112</v>
      </c>
      <c r="H43" s="68">
        <f t="shared" si="3"/>
        <v>18.666666666666668</v>
      </c>
      <c r="I43" s="67">
        <v>74</v>
      </c>
      <c r="J43" s="68">
        <f t="shared" si="4"/>
        <v>12.333333333333334</v>
      </c>
      <c r="K43" s="109">
        <v>15</v>
      </c>
      <c r="L43" s="109">
        <f t="shared" si="5"/>
        <v>2.5</v>
      </c>
      <c r="M43" s="67">
        <v>50</v>
      </c>
      <c r="N43" s="68">
        <f t="shared" si="6"/>
        <v>8.3333333333333339</v>
      </c>
      <c r="O43" s="109">
        <v>28</v>
      </c>
      <c r="P43" s="109">
        <f t="shared" si="7"/>
        <v>4.666666666666667</v>
      </c>
      <c r="Q43" s="67">
        <v>44</v>
      </c>
      <c r="R43" s="70">
        <f t="shared" si="8"/>
        <v>7.333333333333333</v>
      </c>
      <c r="S43" s="109">
        <v>7</v>
      </c>
      <c r="T43" s="109">
        <f t="shared" si="9"/>
        <v>1.1666666666666667</v>
      </c>
      <c r="U43" s="67">
        <v>29</v>
      </c>
      <c r="V43" s="68">
        <f t="shared" si="10"/>
        <v>4.833333333333333</v>
      </c>
      <c r="W43" s="67">
        <v>22</v>
      </c>
      <c r="X43" s="68">
        <f t="shared" si="11"/>
        <v>3.6666666666666665</v>
      </c>
      <c r="Y43" s="69">
        <v>22</v>
      </c>
      <c r="Z43" s="70">
        <f t="shared" si="12"/>
        <v>3.6666666666666665</v>
      </c>
      <c r="AA43" s="67">
        <v>5</v>
      </c>
      <c r="AB43" s="70">
        <f t="shared" si="13"/>
        <v>0.83333333333333337</v>
      </c>
      <c r="AC43" s="67">
        <v>25</v>
      </c>
      <c r="AD43" s="68">
        <f t="shared" si="14"/>
        <v>4.166666666666667</v>
      </c>
      <c r="AE43" s="67">
        <v>14</v>
      </c>
      <c r="AF43" s="68">
        <f t="shared" si="15"/>
        <v>2.3333333333333335</v>
      </c>
      <c r="AG43" s="67">
        <v>11</v>
      </c>
      <c r="AH43" s="68">
        <f t="shared" si="16"/>
        <v>1.8333333333333333</v>
      </c>
      <c r="AI43" s="67">
        <v>4</v>
      </c>
      <c r="AJ43" s="68">
        <f t="shared" si="17"/>
        <v>0.66666666666666663</v>
      </c>
      <c r="AK43" s="67">
        <v>20</v>
      </c>
      <c r="AL43" s="68">
        <f t="shared" si="18"/>
        <v>3.3333333333333335</v>
      </c>
      <c r="AM43" s="67">
        <v>9</v>
      </c>
      <c r="AN43" s="68">
        <f t="shared" si="19"/>
        <v>1.5</v>
      </c>
      <c r="AO43" s="109">
        <v>7</v>
      </c>
      <c r="AP43" s="109">
        <f t="shared" si="20"/>
        <v>1.1666666666666667</v>
      </c>
      <c r="AQ43" s="67">
        <v>10</v>
      </c>
      <c r="AR43" s="68">
        <f t="shared" si="21"/>
        <v>1.6666666666666667</v>
      </c>
      <c r="AS43" s="67">
        <v>11</v>
      </c>
      <c r="AT43" s="68">
        <f t="shared" si="22"/>
        <v>1.8333333333333333</v>
      </c>
      <c r="AU43" s="67">
        <v>6</v>
      </c>
      <c r="AV43" s="68">
        <f t="shared" si="23"/>
        <v>1</v>
      </c>
      <c r="AW43" s="67">
        <v>8</v>
      </c>
      <c r="AX43" s="68">
        <f t="shared" si="24"/>
        <v>1.3333333333333333</v>
      </c>
      <c r="AY43" s="67">
        <v>4</v>
      </c>
      <c r="AZ43" s="68">
        <f t="shared" si="25"/>
        <v>0.66666666666666663</v>
      </c>
      <c r="BA43" s="110">
        <f t="shared" si="27"/>
        <v>830</v>
      </c>
      <c r="BB43" s="75">
        <f t="shared" si="26"/>
        <v>138.33333333333334</v>
      </c>
    </row>
    <row r="44" spans="1:54" ht="11.25" customHeight="1" x14ac:dyDescent="0.25">
      <c r="A44" s="155"/>
      <c r="B44" s="114" t="s">
        <v>43</v>
      </c>
      <c r="C44" s="67">
        <v>203</v>
      </c>
      <c r="D44" s="68">
        <f t="shared" si="1"/>
        <v>33.833333333333336</v>
      </c>
      <c r="E44" s="69">
        <v>63</v>
      </c>
      <c r="F44" s="70">
        <f t="shared" si="2"/>
        <v>10.5</v>
      </c>
      <c r="G44" s="67">
        <v>70</v>
      </c>
      <c r="H44" s="68">
        <f t="shared" si="3"/>
        <v>11.666666666666666</v>
      </c>
      <c r="I44" s="67">
        <v>67</v>
      </c>
      <c r="J44" s="68">
        <f t="shared" si="4"/>
        <v>11.166666666666666</v>
      </c>
      <c r="K44" s="109">
        <v>7</v>
      </c>
      <c r="L44" s="109">
        <f t="shared" si="5"/>
        <v>1.1666666666666667</v>
      </c>
      <c r="M44" s="67">
        <v>43</v>
      </c>
      <c r="N44" s="68">
        <f t="shared" si="6"/>
        <v>7.166666666666667</v>
      </c>
      <c r="O44" s="109">
        <v>19</v>
      </c>
      <c r="P44" s="109">
        <f t="shared" si="7"/>
        <v>3.1666666666666665</v>
      </c>
      <c r="Q44" s="67">
        <v>30</v>
      </c>
      <c r="R44" s="70">
        <f t="shared" si="8"/>
        <v>5</v>
      </c>
      <c r="S44" s="109">
        <v>4</v>
      </c>
      <c r="T44" s="109">
        <f t="shared" si="9"/>
        <v>0.66666666666666663</v>
      </c>
      <c r="U44" s="67">
        <v>22</v>
      </c>
      <c r="V44" s="68">
        <f t="shared" si="10"/>
        <v>3.6666666666666665</v>
      </c>
      <c r="W44" s="67">
        <v>13</v>
      </c>
      <c r="X44" s="68">
        <f t="shared" si="11"/>
        <v>2.1666666666666665</v>
      </c>
      <c r="Y44" s="69">
        <v>12</v>
      </c>
      <c r="Z44" s="70">
        <f t="shared" si="12"/>
        <v>2</v>
      </c>
      <c r="AA44" s="67">
        <v>3</v>
      </c>
      <c r="AB44" s="70">
        <f t="shared" si="13"/>
        <v>0.5</v>
      </c>
      <c r="AC44" s="67">
        <v>23</v>
      </c>
      <c r="AD44" s="68">
        <f t="shared" si="14"/>
        <v>3.8333333333333335</v>
      </c>
      <c r="AE44" s="67">
        <v>20</v>
      </c>
      <c r="AF44" s="68">
        <f t="shared" si="15"/>
        <v>3.3333333333333335</v>
      </c>
      <c r="AG44" s="67">
        <v>3</v>
      </c>
      <c r="AH44" s="68">
        <f t="shared" si="16"/>
        <v>0.5</v>
      </c>
      <c r="AI44" s="67">
        <v>2</v>
      </c>
      <c r="AJ44" s="68">
        <f t="shared" si="17"/>
        <v>0.33333333333333331</v>
      </c>
      <c r="AK44" s="67">
        <v>7</v>
      </c>
      <c r="AL44" s="68">
        <f t="shared" si="18"/>
        <v>1.1666666666666667</v>
      </c>
      <c r="AM44" s="67">
        <v>16</v>
      </c>
      <c r="AN44" s="68">
        <f t="shared" si="19"/>
        <v>2.6666666666666665</v>
      </c>
      <c r="AO44" s="109">
        <v>3</v>
      </c>
      <c r="AP44" s="109">
        <f t="shared" si="20"/>
        <v>0.5</v>
      </c>
      <c r="AQ44" s="67">
        <v>3</v>
      </c>
      <c r="AR44" s="68">
        <f t="shared" si="21"/>
        <v>0.5</v>
      </c>
      <c r="AS44" s="67">
        <v>4</v>
      </c>
      <c r="AT44" s="68">
        <f t="shared" si="22"/>
        <v>0.66666666666666663</v>
      </c>
      <c r="AU44" s="67">
        <v>10</v>
      </c>
      <c r="AV44" s="68">
        <f t="shared" si="23"/>
        <v>1.6666666666666667</v>
      </c>
      <c r="AW44" s="67">
        <v>2</v>
      </c>
      <c r="AX44" s="68">
        <f t="shared" si="24"/>
        <v>0.33333333333333331</v>
      </c>
      <c r="AY44" s="67">
        <v>9</v>
      </c>
      <c r="AZ44" s="68">
        <f t="shared" si="25"/>
        <v>1.5</v>
      </c>
      <c r="BA44" s="110">
        <f t="shared" si="27"/>
        <v>658</v>
      </c>
      <c r="BB44" s="75">
        <f t="shared" si="26"/>
        <v>109.66666666666667</v>
      </c>
    </row>
    <row r="45" spans="1:54" ht="11.25" customHeight="1" x14ac:dyDescent="0.25">
      <c r="A45" s="155"/>
      <c r="B45" s="115" t="s">
        <v>44</v>
      </c>
      <c r="C45" s="67">
        <v>107</v>
      </c>
      <c r="D45" s="68">
        <f t="shared" si="1"/>
        <v>17.833333333333332</v>
      </c>
      <c r="E45" s="69">
        <v>57</v>
      </c>
      <c r="F45" s="70">
        <f t="shared" si="2"/>
        <v>9.5</v>
      </c>
      <c r="G45" s="67">
        <v>39</v>
      </c>
      <c r="H45" s="68">
        <f t="shared" si="3"/>
        <v>6.5</v>
      </c>
      <c r="I45" s="67">
        <v>29</v>
      </c>
      <c r="J45" s="68">
        <f t="shared" si="4"/>
        <v>4.833333333333333</v>
      </c>
      <c r="K45" s="109">
        <v>11</v>
      </c>
      <c r="L45" s="109">
        <f t="shared" si="5"/>
        <v>1.8333333333333333</v>
      </c>
      <c r="M45" s="67">
        <v>25</v>
      </c>
      <c r="N45" s="68">
        <f t="shared" si="6"/>
        <v>4.166666666666667</v>
      </c>
      <c r="O45" s="109">
        <v>14</v>
      </c>
      <c r="P45" s="109">
        <f t="shared" si="7"/>
        <v>2.3333333333333335</v>
      </c>
      <c r="Q45" s="67">
        <v>19</v>
      </c>
      <c r="R45" s="70">
        <f t="shared" si="8"/>
        <v>3.1666666666666665</v>
      </c>
      <c r="S45" s="109">
        <v>3</v>
      </c>
      <c r="T45" s="109">
        <f t="shared" si="9"/>
        <v>0.5</v>
      </c>
      <c r="U45" s="67">
        <v>19</v>
      </c>
      <c r="V45" s="68">
        <f t="shared" si="10"/>
        <v>3.1666666666666665</v>
      </c>
      <c r="W45" s="67">
        <v>15</v>
      </c>
      <c r="X45" s="68">
        <f t="shared" si="11"/>
        <v>2.5</v>
      </c>
      <c r="Y45" s="69">
        <v>11</v>
      </c>
      <c r="Z45" s="70">
        <f t="shared" si="12"/>
        <v>1.8333333333333333</v>
      </c>
      <c r="AA45" s="67">
        <v>1</v>
      </c>
      <c r="AB45" s="70">
        <f t="shared" si="13"/>
        <v>0.16666666666666666</v>
      </c>
      <c r="AC45" s="67">
        <v>14</v>
      </c>
      <c r="AD45" s="68">
        <f t="shared" si="14"/>
        <v>2.3333333333333335</v>
      </c>
      <c r="AE45" s="67">
        <v>19</v>
      </c>
      <c r="AF45" s="68">
        <f t="shared" si="15"/>
        <v>3.1666666666666665</v>
      </c>
      <c r="AG45" s="67">
        <v>3</v>
      </c>
      <c r="AH45" s="68">
        <f t="shared" si="16"/>
        <v>0.5</v>
      </c>
      <c r="AI45" s="67">
        <v>2</v>
      </c>
      <c r="AJ45" s="68">
        <f t="shared" si="17"/>
        <v>0.33333333333333331</v>
      </c>
      <c r="AK45" s="67">
        <v>6</v>
      </c>
      <c r="AL45" s="68">
        <f t="shared" si="18"/>
        <v>1</v>
      </c>
      <c r="AM45" s="67">
        <v>11</v>
      </c>
      <c r="AN45" s="68">
        <f t="shared" si="19"/>
        <v>1.8333333333333333</v>
      </c>
      <c r="AO45" s="109">
        <v>3</v>
      </c>
      <c r="AP45" s="109">
        <f t="shared" si="20"/>
        <v>0.5</v>
      </c>
      <c r="AQ45" s="67">
        <v>11</v>
      </c>
      <c r="AR45" s="68">
        <f t="shared" si="21"/>
        <v>1.8333333333333333</v>
      </c>
      <c r="AS45" s="67">
        <v>0</v>
      </c>
      <c r="AT45" s="68">
        <f t="shared" si="22"/>
        <v>0</v>
      </c>
      <c r="AU45" s="67">
        <v>2</v>
      </c>
      <c r="AV45" s="68">
        <f t="shared" si="23"/>
        <v>0.33333333333333331</v>
      </c>
      <c r="AW45" s="67">
        <v>3</v>
      </c>
      <c r="AX45" s="68">
        <f t="shared" si="24"/>
        <v>0.5</v>
      </c>
      <c r="AY45" s="67">
        <v>4</v>
      </c>
      <c r="AZ45" s="68">
        <f t="shared" si="25"/>
        <v>0.66666666666666663</v>
      </c>
      <c r="BA45" s="110">
        <f t="shared" si="27"/>
        <v>428</v>
      </c>
      <c r="BB45" s="75">
        <f t="shared" si="26"/>
        <v>71.333333333333329</v>
      </c>
    </row>
    <row r="46" spans="1:54" ht="11.25" customHeight="1" x14ac:dyDescent="0.25">
      <c r="A46" s="81" t="s">
        <v>130</v>
      </c>
      <c r="B46" s="116" t="s">
        <v>45</v>
      </c>
      <c r="C46" s="67">
        <v>128</v>
      </c>
      <c r="D46" s="68">
        <f t="shared" si="1"/>
        <v>21.333333333333332</v>
      </c>
      <c r="E46" s="69">
        <v>58</v>
      </c>
      <c r="F46" s="70">
        <f t="shared" si="2"/>
        <v>9.6666666666666661</v>
      </c>
      <c r="G46" s="67">
        <v>67</v>
      </c>
      <c r="H46" s="68">
        <f t="shared" si="3"/>
        <v>11.166666666666666</v>
      </c>
      <c r="I46" s="67">
        <v>30</v>
      </c>
      <c r="J46" s="68">
        <f t="shared" si="4"/>
        <v>5</v>
      </c>
      <c r="K46" s="109">
        <v>6</v>
      </c>
      <c r="L46" s="109">
        <f t="shared" si="5"/>
        <v>1</v>
      </c>
      <c r="M46" s="67">
        <v>30</v>
      </c>
      <c r="N46" s="68">
        <f t="shared" si="6"/>
        <v>5</v>
      </c>
      <c r="O46" s="109">
        <v>17</v>
      </c>
      <c r="P46" s="109">
        <f t="shared" si="7"/>
        <v>2.8333333333333335</v>
      </c>
      <c r="Q46" s="67">
        <v>5</v>
      </c>
      <c r="R46" s="70">
        <f t="shared" si="8"/>
        <v>0.83333333333333337</v>
      </c>
      <c r="S46" s="109">
        <v>3</v>
      </c>
      <c r="T46" s="109">
        <f t="shared" si="9"/>
        <v>0.5</v>
      </c>
      <c r="U46" s="67">
        <v>23</v>
      </c>
      <c r="V46" s="68">
        <f t="shared" si="10"/>
        <v>3.8333333333333335</v>
      </c>
      <c r="W46" s="67">
        <v>10</v>
      </c>
      <c r="X46" s="68">
        <f t="shared" si="11"/>
        <v>1.6666666666666667</v>
      </c>
      <c r="Y46" s="69">
        <v>15</v>
      </c>
      <c r="Z46" s="70">
        <f t="shared" si="12"/>
        <v>2.5</v>
      </c>
      <c r="AA46" s="67">
        <v>3</v>
      </c>
      <c r="AB46" s="70">
        <f t="shared" si="13"/>
        <v>0.5</v>
      </c>
      <c r="AC46" s="67">
        <v>11</v>
      </c>
      <c r="AD46" s="68">
        <f t="shared" si="14"/>
        <v>1.8333333333333333</v>
      </c>
      <c r="AE46" s="67">
        <v>14</v>
      </c>
      <c r="AF46" s="68">
        <f t="shared" si="15"/>
        <v>2.3333333333333335</v>
      </c>
      <c r="AG46" s="67">
        <v>9</v>
      </c>
      <c r="AH46" s="68">
        <f t="shared" si="16"/>
        <v>1.5</v>
      </c>
      <c r="AI46" s="67">
        <v>4</v>
      </c>
      <c r="AJ46" s="68">
        <f t="shared" si="17"/>
        <v>0.66666666666666663</v>
      </c>
      <c r="AK46" s="67">
        <v>9</v>
      </c>
      <c r="AL46" s="68">
        <f t="shared" si="18"/>
        <v>1.5</v>
      </c>
      <c r="AM46" s="67">
        <v>11</v>
      </c>
      <c r="AN46" s="68">
        <f t="shared" si="19"/>
        <v>1.8333333333333333</v>
      </c>
      <c r="AO46" s="109">
        <v>1</v>
      </c>
      <c r="AP46" s="109">
        <f t="shared" si="20"/>
        <v>0.16666666666666666</v>
      </c>
      <c r="AQ46" s="67">
        <v>7</v>
      </c>
      <c r="AR46" s="68">
        <f t="shared" si="21"/>
        <v>1.1666666666666667</v>
      </c>
      <c r="AS46" s="67">
        <v>2</v>
      </c>
      <c r="AT46" s="68">
        <f t="shared" si="22"/>
        <v>0.33333333333333331</v>
      </c>
      <c r="AU46" s="67">
        <v>4</v>
      </c>
      <c r="AV46" s="68">
        <f t="shared" si="23"/>
        <v>0.66666666666666663</v>
      </c>
      <c r="AW46" s="67">
        <v>3</v>
      </c>
      <c r="AX46" s="68">
        <f t="shared" si="24"/>
        <v>0.5</v>
      </c>
      <c r="AY46" s="67">
        <v>2</v>
      </c>
      <c r="AZ46" s="68">
        <f t="shared" si="25"/>
        <v>0.33333333333333331</v>
      </c>
      <c r="BA46" s="110">
        <f t="shared" si="27"/>
        <v>472</v>
      </c>
      <c r="BB46" s="75">
        <f t="shared" si="26"/>
        <v>78.666666666666671</v>
      </c>
    </row>
    <row r="47" spans="1:54" ht="11.25" customHeight="1" x14ac:dyDescent="0.25">
      <c r="A47" s="156" t="s">
        <v>132</v>
      </c>
      <c r="B47" s="117" t="s">
        <v>47</v>
      </c>
      <c r="C47" s="67">
        <v>125</v>
      </c>
      <c r="D47" s="68">
        <f t="shared" si="1"/>
        <v>20.833333333333332</v>
      </c>
      <c r="E47" s="69">
        <v>53</v>
      </c>
      <c r="F47" s="70">
        <f t="shared" si="2"/>
        <v>8.8333333333333339</v>
      </c>
      <c r="G47" s="67">
        <v>42</v>
      </c>
      <c r="H47" s="68">
        <f t="shared" si="3"/>
        <v>7</v>
      </c>
      <c r="I47" s="67">
        <v>38</v>
      </c>
      <c r="J47" s="68">
        <f t="shared" si="4"/>
        <v>6.333333333333333</v>
      </c>
      <c r="K47" s="109">
        <v>8</v>
      </c>
      <c r="L47" s="109">
        <f t="shared" si="5"/>
        <v>1.3333333333333333</v>
      </c>
      <c r="M47" s="67">
        <v>23</v>
      </c>
      <c r="N47" s="68">
        <f t="shared" si="6"/>
        <v>3.8333333333333335</v>
      </c>
      <c r="O47" s="109">
        <v>15</v>
      </c>
      <c r="P47" s="109">
        <f t="shared" si="7"/>
        <v>2.5</v>
      </c>
      <c r="Q47" s="67">
        <v>42</v>
      </c>
      <c r="R47" s="70">
        <f t="shared" si="8"/>
        <v>7</v>
      </c>
      <c r="S47" s="109">
        <v>4</v>
      </c>
      <c r="T47" s="109">
        <f t="shared" si="9"/>
        <v>0.66666666666666663</v>
      </c>
      <c r="U47" s="67">
        <v>23</v>
      </c>
      <c r="V47" s="68">
        <f t="shared" si="10"/>
        <v>3.8333333333333335</v>
      </c>
      <c r="W47" s="67">
        <v>11</v>
      </c>
      <c r="X47" s="68">
        <f t="shared" si="11"/>
        <v>1.8333333333333333</v>
      </c>
      <c r="Y47" s="69">
        <v>7</v>
      </c>
      <c r="Z47" s="70">
        <f t="shared" si="12"/>
        <v>1.1666666666666667</v>
      </c>
      <c r="AA47" s="67">
        <v>2</v>
      </c>
      <c r="AB47" s="70">
        <f t="shared" si="13"/>
        <v>0.33333333333333331</v>
      </c>
      <c r="AC47" s="67">
        <v>13</v>
      </c>
      <c r="AD47" s="68">
        <f t="shared" si="14"/>
        <v>2.1666666666666665</v>
      </c>
      <c r="AE47" s="67">
        <v>11</v>
      </c>
      <c r="AF47" s="68">
        <f t="shared" si="15"/>
        <v>1.8333333333333333</v>
      </c>
      <c r="AG47" s="67">
        <v>3</v>
      </c>
      <c r="AH47" s="68">
        <f t="shared" si="16"/>
        <v>0.5</v>
      </c>
      <c r="AI47" s="67">
        <v>2</v>
      </c>
      <c r="AJ47" s="68">
        <f t="shared" si="17"/>
        <v>0.33333333333333331</v>
      </c>
      <c r="AK47" s="67">
        <v>5</v>
      </c>
      <c r="AL47" s="68">
        <f t="shared" si="18"/>
        <v>0.83333333333333337</v>
      </c>
      <c r="AM47" s="67">
        <v>6</v>
      </c>
      <c r="AN47" s="68">
        <f t="shared" si="19"/>
        <v>1</v>
      </c>
      <c r="AO47" s="109">
        <v>4</v>
      </c>
      <c r="AP47" s="109">
        <f t="shared" si="20"/>
        <v>0.66666666666666663</v>
      </c>
      <c r="AQ47" s="67">
        <v>5</v>
      </c>
      <c r="AR47" s="68">
        <f t="shared" si="21"/>
        <v>0.83333333333333337</v>
      </c>
      <c r="AS47" s="67">
        <v>4</v>
      </c>
      <c r="AT47" s="68">
        <f t="shared" si="22"/>
        <v>0.66666666666666663</v>
      </c>
      <c r="AU47" s="67">
        <v>6</v>
      </c>
      <c r="AV47" s="68">
        <f t="shared" si="23"/>
        <v>1</v>
      </c>
      <c r="AW47" s="67">
        <v>7</v>
      </c>
      <c r="AX47" s="68">
        <f t="shared" si="24"/>
        <v>1.1666666666666667</v>
      </c>
      <c r="AY47" s="67">
        <v>4</v>
      </c>
      <c r="AZ47" s="68">
        <f t="shared" si="25"/>
        <v>0.66666666666666663</v>
      </c>
      <c r="BA47" s="110">
        <f t="shared" si="27"/>
        <v>463</v>
      </c>
      <c r="BB47" s="75">
        <f t="shared" si="26"/>
        <v>77.166666666666671</v>
      </c>
    </row>
    <row r="48" spans="1:54" ht="11.25" customHeight="1" x14ac:dyDescent="0.25">
      <c r="A48" s="156"/>
      <c r="B48" s="118" t="s">
        <v>48</v>
      </c>
      <c r="C48" s="67">
        <v>152</v>
      </c>
      <c r="D48" s="68">
        <f t="shared" si="1"/>
        <v>25.333333333333332</v>
      </c>
      <c r="E48" s="69">
        <v>50</v>
      </c>
      <c r="F48" s="70">
        <f t="shared" si="2"/>
        <v>8.3333333333333339</v>
      </c>
      <c r="G48" s="67">
        <v>51</v>
      </c>
      <c r="H48" s="68">
        <f t="shared" si="3"/>
        <v>8.5</v>
      </c>
      <c r="I48" s="67">
        <v>58</v>
      </c>
      <c r="J48" s="68">
        <f t="shared" si="4"/>
        <v>9.6666666666666661</v>
      </c>
      <c r="K48" s="109">
        <v>15</v>
      </c>
      <c r="L48" s="109">
        <f t="shared" si="5"/>
        <v>2.5</v>
      </c>
      <c r="M48" s="67">
        <v>35</v>
      </c>
      <c r="N48" s="68">
        <f t="shared" si="6"/>
        <v>5.833333333333333</v>
      </c>
      <c r="O48" s="109">
        <v>28</v>
      </c>
      <c r="P48" s="109">
        <f t="shared" si="7"/>
        <v>4.666666666666667</v>
      </c>
      <c r="Q48" s="67">
        <v>24</v>
      </c>
      <c r="R48" s="70">
        <f t="shared" si="8"/>
        <v>4</v>
      </c>
      <c r="S48" s="109">
        <v>7</v>
      </c>
      <c r="T48" s="109">
        <f t="shared" si="9"/>
        <v>1.1666666666666667</v>
      </c>
      <c r="U48" s="67">
        <v>29</v>
      </c>
      <c r="V48" s="68">
        <f t="shared" si="10"/>
        <v>4.833333333333333</v>
      </c>
      <c r="W48" s="67">
        <v>19</v>
      </c>
      <c r="X48" s="68">
        <f t="shared" si="11"/>
        <v>3.1666666666666665</v>
      </c>
      <c r="Y48" s="69">
        <v>14</v>
      </c>
      <c r="Z48" s="70">
        <f t="shared" si="12"/>
        <v>2.3333333333333335</v>
      </c>
      <c r="AA48" s="67">
        <v>4</v>
      </c>
      <c r="AB48" s="70">
        <f t="shared" si="13"/>
        <v>0.66666666666666663</v>
      </c>
      <c r="AC48" s="67">
        <v>10</v>
      </c>
      <c r="AD48" s="68">
        <f t="shared" si="14"/>
        <v>1.6666666666666667</v>
      </c>
      <c r="AE48" s="67">
        <v>17</v>
      </c>
      <c r="AF48" s="68">
        <f t="shared" si="15"/>
        <v>2.8333333333333335</v>
      </c>
      <c r="AG48" s="67">
        <v>7</v>
      </c>
      <c r="AH48" s="68">
        <f t="shared" si="16"/>
        <v>1.1666666666666667</v>
      </c>
      <c r="AI48" s="67">
        <v>3</v>
      </c>
      <c r="AJ48" s="68">
        <f t="shared" si="17"/>
        <v>0.5</v>
      </c>
      <c r="AK48" s="67">
        <v>13</v>
      </c>
      <c r="AL48" s="68">
        <f t="shared" si="18"/>
        <v>2.1666666666666665</v>
      </c>
      <c r="AM48" s="67">
        <v>8</v>
      </c>
      <c r="AN48" s="68">
        <f t="shared" si="19"/>
        <v>1.3333333333333333</v>
      </c>
      <c r="AO48" s="109">
        <v>9</v>
      </c>
      <c r="AP48" s="109">
        <f t="shared" si="20"/>
        <v>1.5</v>
      </c>
      <c r="AQ48" s="67">
        <v>13</v>
      </c>
      <c r="AR48" s="68">
        <f t="shared" si="21"/>
        <v>2.1666666666666665</v>
      </c>
      <c r="AS48" s="67">
        <v>5</v>
      </c>
      <c r="AT48" s="68">
        <f t="shared" si="22"/>
        <v>0.83333333333333337</v>
      </c>
      <c r="AU48" s="67">
        <v>6</v>
      </c>
      <c r="AV48" s="68">
        <f t="shared" si="23"/>
        <v>1</v>
      </c>
      <c r="AW48" s="67">
        <v>4</v>
      </c>
      <c r="AX48" s="68">
        <f t="shared" si="24"/>
        <v>0.66666666666666663</v>
      </c>
      <c r="AY48" s="67">
        <v>3</v>
      </c>
      <c r="AZ48" s="68">
        <f t="shared" si="25"/>
        <v>0.5</v>
      </c>
      <c r="BA48" s="110">
        <f t="shared" si="27"/>
        <v>584</v>
      </c>
      <c r="BB48" s="75">
        <f t="shared" si="26"/>
        <v>97.333333333333329</v>
      </c>
    </row>
    <row r="49" spans="1:54" ht="11.25" customHeight="1" x14ac:dyDescent="0.25">
      <c r="A49" s="156"/>
      <c r="B49" s="118" t="s">
        <v>49</v>
      </c>
      <c r="C49" s="67">
        <v>74</v>
      </c>
      <c r="D49" s="68">
        <f t="shared" si="1"/>
        <v>12.333333333333334</v>
      </c>
      <c r="E49" s="69">
        <v>18</v>
      </c>
      <c r="F49" s="70">
        <f t="shared" si="2"/>
        <v>3</v>
      </c>
      <c r="G49" s="67">
        <v>32</v>
      </c>
      <c r="H49" s="68">
        <f t="shared" si="3"/>
        <v>5.333333333333333</v>
      </c>
      <c r="I49" s="67">
        <v>21</v>
      </c>
      <c r="J49" s="68">
        <f t="shared" si="4"/>
        <v>3.5</v>
      </c>
      <c r="K49" s="109">
        <v>7</v>
      </c>
      <c r="L49" s="109">
        <f t="shared" si="5"/>
        <v>1.1666666666666667</v>
      </c>
      <c r="M49" s="67">
        <v>12</v>
      </c>
      <c r="N49" s="68">
        <f t="shared" si="6"/>
        <v>2</v>
      </c>
      <c r="O49" s="109">
        <v>10</v>
      </c>
      <c r="P49" s="109">
        <f t="shared" si="7"/>
        <v>1.6666666666666667</v>
      </c>
      <c r="Q49" s="67">
        <v>8</v>
      </c>
      <c r="R49" s="70">
        <f t="shared" si="8"/>
        <v>1.3333333333333333</v>
      </c>
      <c r="S49" s="109">
        <v>1</v>
      </c>
      <c r="T49" s="109">
        <f t="shared" si="9"/>
        <v>0.16666666666666666</v>
      </c>
      <c r="U49" s="67">
        <v>34</v>
      </c>
      <c r="V49" s="68">
        <f t="shared" si="10"/>
        <v>5.666666666666667</v>
      </c>
      <c r="W49" s="67">
        <v>9</v>
      </c>
      <c r="X49" s="68">
        <f t="shared" si="11"/>
        <v>1.5</v>
      </c>
      <c r="Y49" s="69">
        <v>5</v>
      </c>
      <c r="Z49" s="70">
        <f t="shared" si="12"/>
        <v>0.83333333333333337</v>
      </c>
      <c r="AA49" s="67">
        <v>2</v>
      </c>
      <c r="AB49" s="70">
        <f t="shared" si="13"/>
        <v>0.33333333333333331</v>
      </c>
      <c r="AC49" s="67">
        <v>4</v>
      </c>
      <c r="AD49" s="68">
        <f t="shared" si="14"/>
        <v>0.66666666666666663</v>
      </c>
      <c r="AE49" s="67">
        <v>7</v>
      </c>
      <c r="AF49" s="68">
        <f t="shared" si="15"/>
        <v>1.1666666666666667</v>
      </c>
      <c r="AG49" s="67">
        <v>3</v>
      </c>
      <c r="AH49" s="68">
        <f t="shared" si="16"/>
        <v>0.5</v>
      </c>
      <c r="AI49" s="67">
        <v>1</v>
      </c>
      <c r="AJ49" s="68">
        <f t="shared" si="17"/>
        <v>0.16666666666666666</v>
      </c>
      <c r="AK49" s="67">
        <v>7</v>
      </c>
      <c r="AL49" s="68">
        <f t="shared" si="18"/>
        <v>1.1666666666666667</v>
      </c>
      <c r="AM49" s="67">
        <v>4</v>
      </c>
      <c r="AN49" s="68">
        <f t="shared" si="19"/>
        <v>0.66666666666666663</v>
      </c>
      <c r="AO49" s="109">
        <v>5</v>
      </c>
      <c r="AP49" s="109">
        <f t="shared" si="20"/>
        <v>0.83333333333333337</v>
      </c>
      <c r="AQ49" s="67">
        <v>1</v>
      </c>
      <c r="AR49" s="68">
        <f t="shared" si="21"/>
        <v>0.16666666666666666</v>
      </c>
      <c r="AS49" s="67">
        <v>2</v>
      </c>
      <c r="AT49" s="68">
        <f t="shared" si="22"/>
        <v>0.33333333333333331</v>
      </c>
      <c r="AU49" s="67">
        <v>1</v>
      </c>
      <c r="AV49" s="68">
        <f t="shared" si="23"/>
        <v>0.16666666666666666</v>
      </c>
      <c r="AW49" s="67">
        <v>4</v>
      </c>
      <c r="AX49" s="68">
        <f t="shared" si="24"/>
        <v>0.66666666666666663</v>
      </c>
      <c r="AY49" s="67">
        <v>4</v>
      </c>
      <c r="AZ49" s="68">
        <f t="shared" si="25"/>
        <v>0.66666666666666663</v>
      </c>
      <c r="BA49" s="110">
        <f t="shared" si="27"/>
        <v>276</v>
      </c>
      <c r="BB49" s="75">
        <f t="shared" si="26"/>
        <v>46</v>
      </c>
    </row>
    <row r="50" spans="1:54" ht="11.25" customHeight="1" x14ac:dyDescent="0.25">
      <c r="A50" s="156"/>
      <c r="B50" s="118" t="s">
        <v>50</v>
      </c>
      <c r="C50" s="67">
        <v>90</v>
      </c>
      <c r="D50" s="68">
        <f t="shared" si="1"/>
        <v>15</v>
      </c>
      <c r="E50" s="69">
        <v>32</v>
      </c>
      <c r="F50" s="70">
        <f t="shared" si="2"/>
        <v>5.333333333333333</v>
      </c>
      <c r="G50" s="67">
        <v>32</v>
      </c>
      <c r="H50" s="68">
        <f t="shared" si="3"/>
        <v>5.333333333333333</v>
      </c>
      <c r="I50" s="67">
        <v>26</v>
      </c>
      <c r="J50" s="68">
        <f t="shared" si="4"/>
        <v>4.333333333333333</v>
      </c>
      <c r="K50" s="109">
        <v>13</v>
      </c>
      <c r="L50" s="109">
        <f t="shared" si="5"/>
        <v>2.1666666666666665</v>
      </c>
      <c r="M50" s="67">
        <v>20</v>
      </c>
      <c r="N50" s="68">
        <f t="shared" si="6"/>
        <v>3.3333333333333335</v>
      </c>
      <c r="O50" s="109">
        <v>21</v>
      </c>
      <c r="P50" s="109">
        <f t="shared" si="7"/>
        <v>3.5</v>
      </c>
      <c r="Q50" s="67">
        <v>22</v>
      </c>
      <c r="R50" s="70">
        <f t="shared" si="8"/>
        <v>3.6666666666666665</v>
      </c>
      <c r="S50" s="109">
        <v>5</v>
      </c>
      <c r="T50" s="109">
        <f t="shared" si="9"/>
        <v>0.83333333333333337</v>
      </c>
      <c r="U50" s="67">
        <v>22</v>
      </c>
      <c r="V50" s="68">
        <f t="shared" si="10"/>
        <v>3.6666666666666665</v>
      </c>
      <c r="W50" s="67">
        <v>8</v>
      </c>
      <c r="X50" s="68">
        <f t="shared" si="11"/>
        <v>1.3333333333333333</v>
      </c>
      <c r="Y50" s="69">
        <v>6</v>
      </c>
      <c r="Z50" s="70">
        <f t="shared" si="12"/>
        <v>1</v>
      </c>
      <c r="AA50" s="67">
        <v>2</v>
      </c>
      <c r="AB50" s="70">
        <f t="shared" si="13"/>
        <v>0.33333333333333331</v>
      </c>
      <c r="AC50" s="67">
        <v>7</v>
      </c>
      <c r="AD50" s="68">
        <f t="shared" si="14"/>
        <v>1.1666666666666667</v>
      </c>
      <c r="AE50" s="67">
        <v>8</v>
      </c>
      <c r="AF50" s="68">
        <f t="shared" si="15"/>
        <v>1.3333333333333333</v>
      </c>
      <c r="AG50" s="67">
        <v>5</v>
      </c>
      <c r="AH50" s="68">
        <f t="shared" si="16"/>
        <v>0.83333333333333337</v>
      </c>
      <c r="AI50" s="67">
        <v>3</v>
      </c>
      <c r="AJ50" s="68">
        <f t="shared" si="17"/>
        <v>0.5</v>
      </c>
      <c r="AK50" s="67">
        <v>5</v>
      </c>
      <c r="AL50" s="68">
        <f t="shared" si="18"/>
        <v>0.83333333333333337</v>
      </c>
      <c r="AM50" s="67">
        <v>7</v>
      </c>
      <c r="AN50" s="68">
        <f t="shared" si="19"/>
        <v>1.1666666666666667</v>
      </c>
      <c r="AO50" s="109">
        <v>6</v>
      </c>
      <c r="AP50" s="109">
        <f t="shared" si="20"/>
        <v>1</v>
      </c>
      <c r="AQ50" s="67">
        <v>5</v>
      </c>
      <c r="AR50" s="68">
        <f t="shared" si="21"/>
        <v>0.83333333333333337</v>
      </c>
      <c r="AS50" s="67">
        <v>4</v>
      </c>
      <c r="AT50" s="68">
        <f t="shared" si="22"/>
        <v>0.66666666666666663</v>
      </c>
      <c r="AU50" s="67">
        <v>4</v>
      </c>
      <c r="AV50" s="68">
        <f t="shared" si="23"/>
        <v>0.66666666666666663</v>
      </c>
      <c r="AW50" s="67">
        <v>2</v>
      </c>
      <c r="AX50" s="68">
        <f t="shared" si="24"/>
        <v>0.33333333333333331</v>
      </c>
      <c r="AY50" s="67">
        <v>3</v>
      </c>
      <c r="AZ50" s="68">
        <f t="shared" si="25"/>
        <v>0.5</v>
      </c>
      <c r="BA50" s="110">
        <f t="shared" si="27"/>
        <v>358</v>
      </c>
      <c r="BB50" s="75">
        <f t="shared" si="26"/>
        <v>59.666666666666664</v>
      </c>
    </row>
    <row r="51" spans="1:54" ht="11.25" customHeight="1" x14ac:dyDescent="0.25">
      <c r="A51" s="156"/>
      <c r="B51" s="118" t="s">
        <v>51</v>
      </c>
      <c r="C51" s="67">
        <v>386</v>
      </c>
      <c r="D51" s="68">
        <f t="shared" si="1"/>
        <v>64.333333333333329</v>
      </c>
      <c r="E51" s="69">
        <v>198</v>
      </c>
      <c r="F51" s="70">
        <f t="shared" si="2"/>
        <v>33</v>
      </c>
      <c r="G51" s="67">
        <v>272</v>
      </c>
      <c r="H51" s="68">
        <f t="shared" si="3"/>
        <v>45.333333333333336</v>
      </c>
      <c r="I51" s="67">
        <v>158</v>
      </c>
      <c r="J51" s="68">
        <f t="shared" si="4"/>
        <v>26.333333333333332</v>
      </c>
      <c r="K51" s="109">
        <v>145</v>
      </c>
      <c r="L51" s="109">
        <f t="shared" si="5"/>
        <v>24.166666666666668</v>
      </c>
      <c r="M51" s="67">
        <v>106</v>
      </c>
      <c r="N51" s="68">
        <f t="shared" si="6"/>
        <v>17.666666666666668</v>
      </c>
      <c r="O51" s="109">
        <v>126</v>
      </c>
      <c r="P51" s="109">
        <f t="shared" si="7"/>
        <v>21</v>
      </c>
      <c r="Q51" s="67">
        <v>141</v>
      </c>
      <c r="R51" s="70">
        <f t="shared" si="8"/>
        <v>23.5</v>
      </c>
      <c r="S51" s="109">
        <v>116</v>
      </c>
      <c r="T51" s="109">
        <f t="shared" si="9"/>
        <v>19.333333333333332</v>
      </c>
      <c r="U51" s="67">
        <v>149</v>
      </c>
      <c r="V51" s="68">
        <f t="shared" si="10"/>
        <v>24.833333333333332</v>
      </c>
      <c r="W51" s="67">
        <v>58</v>
      </c>
      <c r="X51" s="68">
        <f t="shared" si="11"/>
        <v>9.6666666666666661</v>
      </c>
      <c r="Y51" s="69">
        <v>57</v>
      </c>
      <c r="Z51" s="70">
        <f t="shared" si="12"/>
        <v>9.5</v>
      </c>
      <c r="AA51" s="67">
        <v>70</v>
      </c>
      <c r="AB51" s="70">
        <f t="shared" si="13"/>
        <v>11.666666666666666</v>
      </c>
      <c r="AC51" s="67">
        <v>70</v>
      </c>
      <c r="AD51" s="68">
        <f t="shared" si="14"/>
        <v>11.666666666666666</v>
      </c>
      <c r="AE51" s="67">
        <v>75</v>
      </c>
      <c r="AF51" s="68">
        <f t="shared" si="15"/>
        <v>12.5</v>
      </c>
      <c r="AG51" s="67">
        <v>38</v>
      </c>
      <c r="AH51" s="68">
        <f t="shared" si="16"/>
        <v>6.333333333333333</v>
      </c>
      <c r="AI51" s="67">
        <v>28</v>
      </c>
      <c r="AJ51" s="68">
        <f t="shared" si="17"/>
        <v>4.666666666666667</v>
      </c>
      <c r="AK51" s="67">
        <v>41</v>
      </c>
      <c r="AL51" s="68">
        <f t="shared" si="18"/>
        <v>6.833333333333333</v>
      </c>
      <c r="AM51" s="67">
        <v>47</v>
      </c>
      <c r="AN51" s="68">
        <f t="shared" si="19"/>
        <v>7.833333333333333</v>
      </c>
      <c r="AO51" s="109">
        <v>50</v>
      </c>
      <c r="AP51" s="109">
        <f t="shared" si="20"/>
        <v>8.3333333333333339</v>
      </c>
      <c r="AQ51" s="67">
        <v>20</v>
      </c>
      <c r="AR51" s="68">
        <f t="shared" si="21"/>
        <v>3.3333333333333335</v>
      </c>
      <c r="AS51" s="67">
        <v>47</v>
      </c>
      <c r="AT51" s="68">
        <f t="shared" si="22"/>
        <v>7.833333333333333</v>
      </c>
      <c r="AU51" s="67">
        <v>22</v>
      </c>
      <c r="AV51" s="68">
        <f t="shared" si="23"/>
        <v>3.6666666666666665</v>
      </c>
      <c r="AW51" s="67">
        <v>25</v>
      </c>
      <c r="AX51" s="68">
        <f t="shared" si="24"/>
        <v>4.166666666666667</v>
      </c>
      <c r="AY51" s="67">
        <v>23</v>
      </c>
      <c r="AZ51" s="68">
        <f t="shared" si="25"/>
        <v>3.8333333333333335</v>
      </c>
      <c r="BA51" s="110">
        <f t="shared" si="27"/>
        <v>2468</v>
      </c>
      <c r="BB51" s="75">
        <f t="shared" si="26"/>
        <v>411.33333333333331</v>
      </c>
    </row>
    <row r="52" spans="1:54" ht="11.25" customHeight="1" x14ac:dyDescent="0.25">
      <c r="A52" s="156"/>
      <c r="B52" s="118" t="s">
        <v>52</v>
      </c>
      <c r="C52" s="67">
        <v>150</v>
      </c>
      <c r="D52" s="68">
        <f t="shared" si="1"/>
        <v>25</v>
      </c>
      <c r="E52" s="69">
        <v>50</v>
      </c>
      <c r="F52" s="70">
        <f t="shared" si="2"/>
        <v>8.3333333333333339</v>
      </c>
      <c r="G52" s="67">
        <v>80</v>
      </c>
      <c r="H52" s="68">
        <f t="shared" si="3"/>
        <v>13.333333333333334</v>
      </c>
      <c r="I52" s="67">
        <v>66</v>
      </c>
      <c r="J52" s="68">
        <f t="shared" si="4"/>
        <v>11</v>
      </c>
      <c r="K52" s="109">
        <v>14</v>
      </c>
      <c r="L52" s="109">
        <f t="shared" si="5"/>
        <v>2.3333333333333335</v>
      </c>
      <c r="M52" s="67">
        <v>40</v>
      </c>
      <c r="N52" s="68">
        <f t="shared" si="6"/>
        <v>6.666666666666667</v>
      </c>
      <c r="O52" s="109">
        <v>30</v>
      </c>
      <c r="P52" s="109">
        <f t="shared" si="7"/>
        <v>5</v>
      </c>
      <c r="Q52" s="67">
        <v>30</v>
      </c>
      <c r="R52" s="70">
        <f t="shared" si="8"/>
        <v>5</v>
      </c>
      <c r="S52" s="109">
        <v>6</v>
      </c>
      <c r="T52" s="109">
        <f t="shared" si="9"/>
        <v>1</v>
      </c>
      <c r="U52" s="67">
        <v>40</v>
      </c>
      <c r="V52" s="68">
        <f t="shared" si="10"/>
        <v>6.666666666666667</v>
      </c>
      <c r="W52" s="67">
        <v>12</v>
      </c>
      <c r="X52" s="68">
        <f t="shared" si="11"/>
        <v>2</v>
      </c>
      <c r="Y52" s="69">
        <v>15</v>
      </c>
      <c r="Z52" s="70">
        <f t="shared" si="12"/>
        <v>2.5</v>
      </c>
      <c r="AA52" s="67">
        <v>5</v>
      </c>
      <c r="AB52" s="70">
        <f t="shared" si="13"/>
        <v>0.83333333333333337</v>
      </c>
      <c r="AC52" s="67">
        <v>29</v>
      </c>
      <c r="AD52" s="68">
        <f t="shared" si="14"/>
        <v>4.833333333333333</v>
      </c>
      <c r="AE52" s="67">
        <v>50</v>
      </c>
      <c r="AF52" s="68">
        <f t="shared" si="15"/>
        <v>8.3333333333333339</v>
      </c>
      <c r="AG52" s="67">
        <v>6</v>
      </c>
      <c r="AH52" s="68">
        <f t="shared" si="16"/>
        <v>1</v>
      </c>
      <c r="AI52" s="67">
        <v>5</v>
      </c>
      <c r="AJ52" s="68">
        <f t="shared" si="17"/>
        <v>0.83333333333333337</v>
      </c>
      <c r="AK52" s="67">
        <v>9</v>
      </c>
      <c r="AL52" s="68">
        <f t="shared" si="18"/>
        <v>1.5</v>
      </c>
      <c r="AM52" s="67">
        <v>22</v>
      </c>
      <c r="AN52" s="68">
        <f t="shared" si="19"/>
        <v>3.6666666666666665</v>
      </c>
      <c r="AO52" s="109">
        <v>8</v>
      </c>
      <c r="AP52" s="109">
        <f t="shared" si="20"/>
        <v>1.3333333333333333</v>
      </c>
      <c r="AQ52" s="67">
        <v>12</v>
      </c>
      <c r="AR52" s="68">
        <f t="shared" si="21"/>
        <v>2</v>
      </c>
      <c r="AS52" s="67">
        <v>9</v>
      </c>
      <c r="AT52" s="68">
        <f t="shared" si="22"/>
        <v>1.5</v>
      </c>
      <c r="AU52" s="67">
        <v>10</v>
      </c>
      <c r="AV52" s="68">
        <f t="shared" si="23"/>
        <v>1.6666666666666667</v>
      </c>
      <c r="AW52" s="67">
        <v>4</v>
      </c>
      <c r="AX52" s="68">
        <f t="shared" si="24"/>
        <v>0.66666666666666663</v>
      </c>
      <c r="AY52" s="67">
        <v>2</v>
      </c>
      <c r="AZ52" s="68">
        <f t="shared" si="25"/>
        <v>0.33333333333333331</v>
      </c>
      <c r="BA52" s="110">
        <f t="shared" si="27"/>
        <v>704</v>
      </c>
      <c r="BB52" s="75">
        <f t="shared" si="26"/>
        <v>117.33333333333333</v>
      </c>
    </row>
    <row r="53" spans="1:54" ht="11.25" customHeight="1" x14ac:dyDescent="0.25">
      <c r="A53" s="156"/>
      <c r="B53" s="118" t="s">
        <v>53</v>
      </c>
      <c r="C53" s="67">
        <v>84</v>
      </c>
      <c r="D53" s="68">
        <f t="shared" si="1"/>
        <v>14</v>
      </c>
      <c r="E53" s="69">
        <v>33</v>
      </c>
      <c r="F53" s="70">
        <f t="shared" si="2"/>
        <v>5.5</v>
      </c>
      <c r="G53" s="67">
        <v>29</v>
      </c>
      <c r="H53" s="68">
        <f t="shared" si="3"/>
        <v>4.833333333333333</v>
      </c>
      <c r="I53" s="67">
        <v>26</v>
      </c>
      <c r="J53" s="68">
        <f t="shared" si="4"/>
        <v>4.333333333333333</v>
      </c>
      <c r="K53" s="109">
        <v>4</v>
      </c>
      <c r="L53" s="109">
        <f t="shared" si="5"/>
        <v>0.66666666666666663</v>
      </c>
      <c r="M53" s="67">
        <v>21</v>
      </c>
      <c r="N53" s="68">
        <f t="shared" si="6"/>
        <v>3.5</v>
      </c>
      <c r="O53" s="109">
        <v>12</v>
      </c>
      <c r="P53" s="109">
        <f t="shared" si="7"/>
        <v>2</v>
      </c>
      <c r="Q53" s="67">
        <v>27</v>
      </c>
      <c r="R53" s="70">
        <f t="shared" si="8"/>
        <v>4.5</v>
      </c>
      <c r="S53" s="109">
        <v>3</v>
      </c>
      <c r="T53" s="109">
        <f t="shared" si="9"/>
        <v>0.5</v>
      </c>
      <c r="U53" s="67">
        <v>24</v>
      </c>
      <c r="V53" s="68">
        <f t="shared" si="10"/>
        <v>4</v>
      </c>
      <c r="W53" s="67">
        <v>9</v>
      </c>
      <c r="X53" s="68">
        <f t="shared" si="11"/>
        <v>1.5</v>
      </c>
      <c r="Y53" s="69">
        <v>7</v>
      </c>
      <c r="Z53" s="70">
        <f t="shared" si="12"/>
        <v>1.1666666666666667</v>
      </c>
      <c r="AA53" s="67">
        <v>1</v>
      </c>
      <c r="AB53" s="70">
        <f t="shared" si="13"/>
        <v>0.16666666666666666</v>
      </c>
      <c r="AC53" s="67">
        <v>2</v>
      </c>
      <c r="AD53" s="68">
        <f t="shared" si="14"/>
        <v>0.33333333333333331</v>
      </c>
      <c r="AE53" s="67">
        <v>5</v>
      </c>
      <c r="AF53" s="68">
        <f t="shared" si="15"/>
        <v>0.83333333333333337</v>
      </c>
      <c r="AG53" s="67">
        <v>5</v>
      </c>
      <c r="AH53" s="68">
        <f t="shared" si="16"/>
        <v>0.83333333333333337</v>
      </c>
      <c r="AI53" s="67">
        <v>1</v>
      </c>
      <c r="AJ53" s="68">
        <f t="shared" si="17"/>
        <v>0.16666666666666666</v>
      </c>
      <c r="AK53" s="67">
        <v>6</v>
      </c>
      <c r="AL53" s="68">
        <f t="shared" si="18"/>
        <v>1</v>
      </c>
      <c r="AM53" s="67">
        <v>6</v>
      </c>
      <c r="AN53" s="68">
        <f t="shared" si="19"/>
        <v>1</v>
      </c>
      <c r="AO53" s="109">
        <v>3</v>
      </c>
      <c r="AP53" s="109">
        <f t="shared" si="20"/>
        <v>0.5</v>
      </c>
      <c r="AQ53" s="67">
        <v>5</v>
      </c>
      <c r="AR53" s="68">
        <f t="shared" si="21"/>
        <v>0.83333333333333337</v>
      </c>
      <c r="AS53" s="67">
        <v>2</v>
      </c>
      <c r="AT53" s="68">
        <f t="shared" si="22"/>
        <v>0.33333333333333331</v>
      </c>
      <c r="AU53" s="67">
        <v>4</v>
      </c>
      <c r="AV53" s="68">
        <f t="shared" si="23"/>
        <v>0.66666666666666663</v>
      </c>
      <c r="AW53" s="67">
        <v>4</v>
      </c>
      <c r="AX53" s="68">
        <f t="shared" si="24"/>
        <v>0.66666666666666663</v>
      </c>
      <c r="AY53" s="67">
        <v>5</v>
      </c>
      <c r="AZ53" s="68">
        <f t="shared" si="25"/>
        <v>0.83333333333333337</v>
      </c>
      <c r="BA53" s="110">
        <f t="shared" si="27"/>
        <v>328</v>
      </c>
      <c r="BB53" s="75">
        <f t="shared" si="26"/>
        <v>54.666666666666664</v>
      </c>
    </row>
    <row r="54" spans="1:54" ht="11.25" customHeight="1" x14ac:dyDescent="0.25">
      <c r="A54" s="156"/>
      <c r="B54" s="118" t="s">
        <v>54</v>
      </c>
      <c r="C54" s="67">
        <v>45</v>
      </c>
      <c r="D54" s="68">
        <f t="shared" si="1"/>
        <v>7.5</v>
      </c>
      <c r="E54" s="69">
        <v>7</v>
      </c>
      <c r="F54" s="70">
        <f t="shared" si="2"/>
        <v>1.1666666666666667</v>
      </c>
      <c r="G54" s="67">
        <v>18</v>
      </c>
      <c r="H54" s="68">
        <f t="shared" si="3"/>
        <v>3</v>
      </c>
      <c r="I54" s="67">
        <v>13</v>
      </c>
      <c r="J54" s="68">
        <f t="shared" si="4"/>
        <v>2.1666666666666665</v>
      </c>
      <c r="K54" s="109">
        <v>2</v>
      </c>
      <c r="L54" s="109">
        <f t="shared" si="5"/>
        <v>0.33333333333333331</v>
      </c>
      <c r="M54" s="67">
        <v>8</v>
      </c>
      <c r="N54" s="68">
        <f t="shared" si="6"/>
        <v>1.3333333333333333</v>
      </c>
      <c r="O54" s="109">
        <v>5</v>
      </c>
      <c r="P54" s="109">
        <f t="shared" si="7"/>
        <v>0.83333333333333337</v>
      </c>
      <c r="Q54" s="67">
        <v>5</v>
      </c>
      <c r="R54" s="70">
        <f t="shared" si="8"/>
        <v>0.83333333333333337</v>
      </c>
      <c r="S54" s="109">
        <v>1</v>
      </c>
      <c r="T54" s="109">
        <f t="shared" si="9"/>
        <v>0.16666666666666666</v>
      </c>
      <c r="U54" s="67">
        <v>9</v>
      </c>
      <c r="V54" s="68">
        <f t="shared" si="10"/>
        <v>1.5</v>
      </c>
      <c r="W54" s="67">
        <v>2</v>
      </c>
      <c r="X54" s="68">
        <f t="shared" si="11"/>
        <v>0.33333333333333331</v>
      </c>
      <c r="Y54" s="69">
        <v>2</v>
      </c>
      <c r="Z54" s="70">
        <f t="shared" si="12"/>
        <v>0.33333333333333331</v>
      </c>
      <c r="AA54" s="67">
        <v>1</v>
      </c>
      <c r="AB54" s="70">
        <f t="shared" si="13"/>
        <v>0.16666666666666666</v>
      </c>
      <c r="AC54" s="67">
        <v>2</v>
      </c>
      <c r="AD54" s="68">
        <f t="shared" si="14"/>
        <v>0.33333333333333331</v>
      </c>
      <c r="AE54" s="67">
        <v>7</v>
      </c>
      <c r="AF54" s="68">
        <f t="shared" si="15"/>
        <v>1.1666666666666667</v>
      </c>
      <c r="AG54" s="67">
        <v>1</v>
      </c>
      <c r="AH54" s="68">
        <f t="shared" si="16"/>
        <v>0.16666666666666666</v>
      </c>
      <c r="AI54" s="67">
        <v>1</v>
      </c>
      <c r="AJ54" s="68">
        <f t="shared" si="17"/>
        <v>0.16666666666666666</v>
      </c>
      <c r="AK54" s="67">
        <v>4</v>
      </c>
      <c r="AL54" s="68">
        <f t="shared" si="18"/>
        <v>0.66666666666666663</v>
      </c>
      <c r="AM54" s="67">
        <v>2</v>
      </c>
      <c r="AN54" s="68">
        <f t="shared" si="19"/>
        <v>0.33333333333333331</v>
      </c>
      <c r="AO54" s="109">
        <v>2</v>
      </c>
      <c r="AP54" s="109">
        <f t="shared" si="20"/>
        <v>0.33333333333333331</v>
      </c>
      <c r="AQ54" s="67">
        <v>4</v>
      </c>
      <c r="AR54" s="68">
        <f t="shared" si="21"/>
        <v>0.66666666666666663</v>
      </c>
      <c r="AS54" s="67">
        <v>1</v>
      </c>
      <c r="AT54" s="68">
        <f t="shared" si="22"/>
        <v>0.16666666666666666</v>
      </c>
      <c r="AU54" s="67">
        <v>1</v>
      </c>
      <c r="AV54" s="68">
        <f t="shared" si="23"/>
        <v>0.16666666666666666</v>
      </c>
      <c r="AW54" s="67">
        <v>0</v>
      </c>
      <c r="AX54" s="68">
        <f t="shared" si="24"/>
        <v>0</v>
      </c>
      <c r="AY54" s="67">
        <v>0</v>
      </c>
      <c r="AZ54" s="68">
        <f t="shared" si="25"/>
        <v>0</v>
      </c>
      <c r="BA54" s="110">
        <f t="shared" si="27"/>
        <v>143</v>
      </c>
      <c r="BB54" s="75">
        <f t="shared" si="26"/>
        <v>23.833333333333332</v>
      </c>
    </row>
    <row r="55" spans="1:54" ht="11.25" customHeight="1" x14ac:dyDescent="0.25">
      <c r="A55" s="156"/>
      <c r="B55" s="119" t="s">
        <v>55</v>
      </c>
      <c r="C55" s="67">
        <v>14</v>
      </c>
      <c r="D55" s="68">
        <f t="shared" si="1"/>
        <v>2.3333333333333335</v>
      </c>
      <c r="E55" s="69">
        <v>7</v>
      </c>
      <c r="F55" s="70">
        <f t="shared" si="2"/>
        <v>1.1666666666666667</v>
      </c>
      <c r="G55" s="67">
        <v>4</v>
      </c>
      <c r="H55" s="68">
        <f t="shared" si="3"/>
        <v>0.66666666666666663</v>
      </c>
      <c r="I55" s="67">
        <v>7</v>
      </c>
      <c r="J55" s="68">
        <f t="shared" si="4"/>
        <v>1.1666666666666667</v>
      </c>
      <c r="K55" s="109">
        <v>2</v>
      </c>
      <c r="L55" s="109">
        <f t="shared" si="5"/>
        <v>0.33333333333333331</v>
      </c>
      <c r="M55" s="67">
        <v>4</v>
      </c>
      <c r="N55" s="68">
        <f t="shared" si="6"/>
        <v>0.66666666666666663</v>
      </c>
      <c r="O55" s="109">
        <v>3</v>
      </c>
      <c r="P55" s="109">
        <f t="shared" si="7"/>
        <v>0.5</v>
      </c>
      <c r="Q55" s="67">
        <v>2</v>
      </c>
      <c r="R55" s="70">
        <f t="shared" si="8"/>
        <v>0.33333333333333331</v>
      </c>
      <c r="S55" s="109">
        <v>2</v>
      </c>
      <c r="T55" s="109">
        <f t="shared" si="9"/>
        <v>0.33333333333333331</v>
      </c>
      <c r="U55" s="67">
        <v>5</v>
      </c>
      <c r="V55" s="68">
        <f t="shared" si="10"/>
        <v>0.83333333333333337</v>
      </c>
      <c r="W55" s="67">
        <v>0</v>
      </c>
      <c r="X55" s="68">
        <f t="shared" si="11"/>
        <v>0</v>
      </c>
      <c r="Y55" s="69">
        <v>1</v>
      </c>
      <c r="Z55" s="70">
        <f t="shared" si="12"/>
        <v>0.16666666666666666</v>
      </c>
      <c r="AA55" s="67">
        <v>0</v>
      </c>
      <c r="AB55" s="70">
        <f t="shared" si="13"/>
        <v>0</v>
      </c>
      <c r="AC55" s="67">
        <v>2</v>
      </c>
      <c r="AD55" s="68">
        <f t="shared" si="14"/>
        <v>0.33333333333333331</v>
      </c>
      <c r="AE55" s="67">
        <v>5</v>
      </c>
      <c r="AF55" s="68">
        <f t="shared" si="15"/>
        <v>0.83333333333333337</v>
      </c>
      <c r="AG55" s="67">
        <v>1</v>
      </c>
      <c r="AH55" s="68">
        <f t="shared" si="16"/>
        <v>0.16666666666666666</v>
      </c>
      <c r="AI55" s="67">
        <v>1</v>
      </c>
      <c r="AJ55" s="68">
        <f t="shared" si="17"/>
        <v>0.16666666666666666</v>
      </c>
      <c r="AK55" s="67">
        <v>1</v>
      </c>
      <c r="AL55" s="68">
        <f t="shared" si="18"/>
        <v>0.16666666666666666</v>
      </c>
      <c r="AM55" s="67">
        <v>3</v>
      </c>
      <c r="AN55" s="68">
        <f t="shared" si="19"/>
        <v>0.5</v>
      </c>
      <c r="AO55" s="109">
        <v>1</v>
      </c>
      <c r="AP55" s="109">
        <f t="shared" si="20"/>
        <v>0.16666666666666666</v>
      </c>
      <c r="AQ55" s="67">
        <v>0</v>
      </c>
      <c r="AR55" s="68">
        <f t="shared" si="21"/>
        <v>0</v>
      </c>
      <c r="AS55" s="67">
        <v>1</v>
      </c>
      <c r="AT55" s="68">
        <f t="shared" si="22"/>
        <v>0.16666666666666666</v>
      </c>
      <c r="AU55" s="67">
        <v>1</v>
      </c>
      <c r="AV55" s="68">
        <f t="shared" si="23"/>
        <v>0.16666666666666666</v>
      </c>
      <c r="AW55" s="67">
        <v>0</v>
      </c>
      <c r="AX55" s="68">
        <f t="shared" si="24"/>
        <v>0</v>
      </c>
      <c r="AY55" s="67">
        <v>1</v>
      </c>
      <c r="AZ55" s="68">
        <f t="shared" si="25"/>
        <v>0.16666666666666666</v>
      </c>
      <c r="BA55" s="110">
        <f t="shared" si="27"/>
        <v>68</v>
      </c>
      <c r="BB55" s="75">
        <f t="shared" si="26"/>
        <v>11.333333333333334</v>
      </c>
    </row>
    <row r="56" spans="1:54" ht="11.25" customHeight="1" x14ac:dyDescent="0.25">
      <c r="A56" s="156" t="s">
        <v>133</v>
      </c>
      <c r="B56" s="117" t="s">
        <v>46</v>
      </c>
      <c r="C56" s="67">
        <v>91</v>
      </c>
      <c r="D56" s="68">
        <f t="shared" si="1"/>
        <v>15.166666666666666</v>
      </c>
      <c r="E56" s="69">
        <v>28</v>
      </c>
      <c r="F56" s="70">
        <f t="shared" si="2"/>
        <v>4.666666666666667</v>
      </c>
      <c r="G56" s="67">
        <v>31</v>
      </c>
      <c r="H56" s="68">
        <f t="shared" si="3"/>
        <v>5.166666666666667</v>
      </c>
      <c r="I56" s="67">
        <v>24</v>
      </c>
      <c r="J56" s="68">
        <f t="shared" si="4"/>
        <v>4</v>
      </c>
      <c r="K56" s="109">
        <v>10</v>
      </c>
      <c r="L56" s="109">
        <f t="shared" si="5"/>
        <v>1.6666666666666667</v>
      </c>
      <c r="M56" s="67">
        <v>24</v>
      </c>
      <c r="N56" s="68">
        <f t="shared" si="6"/>
        <v>4</v>
      </c>
      <c r="O56" s="109">
        <v>15</v>
      </c>
      <c r="P56" s="109">
        <f t="shared" si="7"/>
        <v>2.5</v>
      </c>
      <c r="Q56" s="67">
        <v>24</v>
      </c>
      <c r="R56" s="70">
        <f t="shared" si="8"/>
        <v>4</v>
      </c>
      <c r="S56" s="109">
        <v>5</v>
      </c>
      <c r="T56" s="109">
        <f t="shared" si="9"/>
        <v>0.83333333333333337</v>
      </c>
      <c r="U56" s="67">
        <v>12</v>
      </c>
      <c r="V56" s="68">
        <f t="shared" si="10"/>
        <v>2</v>
      </c>
      <c r="W56" s="67">
        <v>12</v>
      </c>
      <c r="X56" s="68">
        <f t="shared" si="11"/>
        <v>2</v>
      </c>
      <c r="Y56" s="69">
        <v>12</v>
      </c>
      <c r="Z56" s="70">
        <f t="shared" si="12"/>
        <v>2</v>
      </c>
      <c r="AA56" s="67">
        <v>5</v>
      </c>
      <c r="AB56" s="70">
        <f t="shared" si="13"/>
        <v>0.83333333333333337</v>
      </c>
      <c r="AC56" s="67">
        <v>8</v>
      </c>
      <c r="AD56" s="68">
        <f t="shared" si="14"/>
        <v>1.3333333333333333</v>
      </c>
      <c r="AE56" s="67">
        <v>9</v>
      </c>
      <c r="AF56" s="68">
        <f t="shared" si="15"/>
        <v>1.5</v>
      </c>
      <c r="AG56" s="67">
        <v>6</v>
      </c>
      <c r="AH56" s="68">
        <f t="shared" si="16"/>
        <v>1</v>
      </c>
      <c r="AI56" s="67">
        <v>1</v>
      </c>
      <c r="AJ56" s="68">
        <f t="shared" si="17"/>
        <v>0.16666666666666666</v>
      </c>
      <c r="AK56" s="67">
        <v>3</v>
      </c>
      <c r="AL56" s="68">
        <f t="shared" si="18"/>
        <v>0.5</v>
      </c>
      <c r="AM56" s="67">
        <v>6</v>
      </c>
      <c r="AN56" s="68">
        <f t="shared" si="19"/>
        <v>1</v>
      </c>
      <c r="AO56" s="109">
        <v>5</v>
      </c>
      <c r="AP56" s="109">
        <f t="shared" si="20"/>
        <v>0.83333333333333337</v>
      </c>
      <c r="AQ56" s="67">
        <v>2</v>
      </c>
      <c r="AR56" s="68">
        <f t="shared" si="21"/>
        <v>0.33333333333333331</v>
      </c>
      <c r="AS56" s="67">
        <v>4</v>
      </c>
      <c r="AT56" s="68">
        <f t="shared" si="22"/>
        <v>0.66666666666666663</v>
      </c>
      <c r="AU56" s="67">
        <v>1</v>
      </c>
      <c r="AV56" s="68">
        <f t="shared" si="23"/>
        <v>0.16666666666666666</v>
      </c>
      <c r="AW56" s="67">
        <v>2</v>
      </c>
      <c r="AX56" s="68">
        <f t="shared" si="24"/>
        <v>0.33333333333333331</v>
      </c>
      <c r="AY56" s="67">
        <v>1</v>
      </c>
      <c r="AZ56" s="68">
        <f t="shared" si="25"/>
        <v>0.16666666666666666</v>
      </c>
      <c r="BA56" s="110">
        <f t="shared" si="27"/>
        <v>341</v>
      </c>
      <c r="BB56" s="75">
        <f t="shared" si="26"/>
        <v>56.833333333333336</v>
      </c>
    </row>
    <row r="57" spans="1:54" ht="11.25" customHeight="1" x14ac:dyDescent="0.25">
      <c r="A57" s="156"/>
      <c r="B57" s="118" t="s">
        <v>56</v>
      </c>
      <c r="C57" s="67">
        <v>140</v>
      </c>
      <c r="D57" s="68">
        <f t="shared" si="1"/>
        <v>23.333333333333332</v>
      </c>
      <c r="E57" s="69">
        <v>90</v>
      </c>
      <c r="F57" s="70">
        <f t="shared" si="2"/>
        <v>15</v>
      </c>
      <c r="G57" s="67">
        <v>58</v>
      </c>
      <c r="H57" s="68">
        <f t="shared" si="3"/>
        <v>9.6666666666666661</v>
      </c>
      <c r="I57" s="67">
        <v>42</v>
      </c>
      <c r="J57" s="68">
        <f t="shared" si="4"/>
        <v>7</v>
      </c>
      <c r="K57" s="109">
        <v>11</v>
      </c>
      <c r="L57" s="109">
        <f t="shared" si="5"/>
        <v>1.8333333333333333</v>
      </c>
      <c r="M57" s="67">
        <v>42</v>
      </c>
      <c r="N57" s="68">
        <f t="shared" si="6"/>
        <v>7</v>
      </c>
      <c r="O57" s="109">
        <v>16</v>
      </c>
      <c r="P57" s="109">
        <f t="shared" si="7"/>
        <v>2.6666666666666665</v>
      </c>
      <c r="Q57" s="67">
        <v>32</v>
      </c>
      <c r="R57" s="70">
        <f t="shared" si="8"/>
        <v>5.333333333333333</v>
      </c>
      <c r="S57" s="109">
        <v>5</v>
      </c>
      <c r="T57" s="109">
        <f t="shared" si="9"/>
        <v>0.83333333333333337</v>
      </c>
      <c r="U57" s="67">
        <v>22</v>
      </c>
      <c r="V57" s="68">
        <f t="shared" si="10"/>
        <v>3.6666666666666665</v>
      </c>
      <c r="W57" s="67">
        <v>15</v>
      </c>
      <c r="X57" s="68">
        <f t="shared" si="11"/>
        <v>2.5</v>
      </c>
      <c r="Y57" s="69">
        <v>10</v>
      </c>
      <c r="Z57" s="70">
        <f t="shared" si="12"/>
        <v>1.6666666666666667</v>
      </c>
      <c r="AA57" s="67">
        <v>5</v>
      </c>
      <c r="AB57" s="70">
        <f t="shared" si="13"/>
        <v>0.83333333333333337</v>
      </c>
      <c r="AC57" s="67">
        <v>21</v>
      </c>
      <c r="AD57" s="68">
        <f t="shared" si="14"/>
        <v>3.5</v>
      </c>
      <c r="AE57" s="67">
        <v>13</v>
      </c>
      <c r="AF57" s="68">
        <f t="shared" si="15"/>
        <v>2.1666666666666665</v>
      </c>
      <c r="AG57" s="67">
        <v>8</v>
      </c>
      <c r="AH57" s="68">
        <f t="shared" si="16"/>
        <v>1.3333333333333333</v>
      </c>
      <c r="AI57" s="67">
        <v>3</v>
      </c>
      <c r="AJ57" s="68">
        <f t="shared" si="17"/>
        <v>0.5</v>
      </c>
      <c r="AK57" s="67">
        <v>7</v>
      </c>
      <c r="AL57" s="68">
        <f t="shared" si="18"/>
        <v>1.1666666666666667</v>
      </c>
      <c r="AM57" s="67">
        <v>13</v>
      </c>
      <c r="AN57" s="68">
        <f t="shared" si="19"/>
        <v>2.1666666666666665</v>
      </c>
      <c r="AO57" s="109">
        <v>11</v>
      </c>
      <c r="AP57" s="109">
        <f t="shared" si="20"/>
        <v>1.8333333333333333</v>
      </c>
      <c r="AQ57" s="67">
        <v>9</v>
      </c>
      <c r="AR57" s="68">
        <f t="shared" si="21"/>
        <v>1.5</v>
      </c>
      <c r="AS57" s="67">
        <v>7</v>
      </c>
      <c r="AT57" s="68">
        <f t="shared" si="22"/>
        <v>1.1666666666666667</v>
      </c>
      <c r="AU57" s="67">
        <v>5</v>
      </c>
      <c r="AV57" s="68">
        <f t="shared" si="23"/>
        <v>0.83333333333333337</v>
      </c>
      <c r="AW57" s="67">
        <v>3</v>
      </c>
      <c r="AX57" s="68">
        <f t="shared" si="24"/>
        <v>0.5</v>
      </c>
      <c r="AY57" s="67">
        <v>2</v>
      </c>
      <c r="AZ57" s="68">
        <f t="shared" si="25"/>
        <v>0.33333333333333331</v>
      </c>
      <c r="BA57" s="110">
        <f t="shared" si="27"/>
        <v>590</v>
      </c>
      <c r="BB57" s="75">
        <f t="shared" si="26"/>
        <v>98.333333333333329</v>
      </c>
    </row>
    <row r="58" spans="1:54" ht="11.25" customHeight="1" x14ac:dyDescent="0.25">
      <c r="A58" s="156"/>
      <c r="B58" s="118" t="s">
        <v>57</v>
      </c>
      <c r="C58" s="67">
        <v>65</v>
      </c>
      <c r="D58" s="68">
        <f t="shared" si="1"/>
        <v>10.833333333333334</v>
      </c>
      <c r="E58" s="69">
        <v>31</v>
      </c>
      <c r="F58" s="70">
        <f t="shared" si="2"/>
        <v>5.166666666666667</v>
      </c>
      <c r="G58" s="67">
        <v>24</v>
      </c>
      <c r="H58" s="68">
        <f t="shared" si="3"/>
        <v>4</v>
      </c>
      <c r="I58" s="67">
        <v>17</v>
      </c>
      <c r="J58" s="68">
        <f t="shared" si="4"/>
        <v>2.8333333333333335</v>
      </c>
      <c r="K58" s="109">
        <v>3</v>
      </c>
      <c r="L58" s="109">
        <f t="shared" si="5"/>
        <v>0.5</v>
      </c>
      <c r="M58" s="67">
        <v>13</v>
      </c>
      <c r="N58" s="68">
        <f t="shared" si="6"/>
        <v>2.1666666666666665</v>
      </c>
      <c r="O58" s="109">
        <v>4</v>
      </c>
      <c r="P58" s="109">
        <f t="shared" si="7"/>
        <v>0.66666666666666663</v>
      </c>
      <c r="Q58" s="67">
        <v>15</v>
      </c>
      <c r="R58" s="70">
        <f t="shared" si="8"/>
        <v>2.5</v>
      </c>
      <c r="S58" s="109">
        <v>2</v>
      </c>
      <c r="T58" s="109">
        <f t="shared" si="9"/>
        <v>0.33333333333333331</v>
      </c>
      <c r="U58" s="67">
        <v>6</v>
      </c>
      <c r="V58" s="68">
        <f t="shared" si="10"/>
        <v>1</v>
      </c>
      <c r="W58" s="67">
        <v>9</v>
      </c>
      <c r="X58" s="68">
        <f t="shared" si="11"/>
        <v>1.5</v>
      </c>
      <c r="Y58" s="69">
        <v>5</v>
      </c>
      <c r="Z58" s="70">
        <f t="shared" si="12"/>
        <v>0.83333333333333337</v>
      </c>
      <c r="AA58" s="67">
        <v>3</v>
      </c>
      <c r="AB58" s="70">
        <f t="shared" si="13"/>
        <v>0.5</v>
      </c>
      <c r="AC58" s="67">
        <v>4</v>
      </c>
      <c r="AD58" s="68">
        <f t="shared" si="14"/>
        <v>0.66666666666666663</v>
      </c>
      <c r="AE58" s="67">
        <v>4</v>
      </c>
      <c r="AF58" s="68">
        <f t="shared" si="15"/>
        <v>0.66666666666666663</v>
      </c>
      <c r="AG58" s="67">
        <v>2</v>
      </c>
      <c r="AH58" s="68">
        <f t="shared" si="16"/>
        <v>0.33333333333333331</v>
      </c>
      <c r="AI58" s="67">
        <v>2</v>
      </c>
      <c r="AJ58" s="68">
        <f t="shared" si="17"/>
        <v>0.33333333333333331</v>
      </c>
      <c r="AK58" s="67">
        <v>3</v>
      </c>
      <c r="AL58" s="68">
        <f t="shared" si="18"/>
        <v>0.5</v>
      </c>
      <c r="AM58" s="67">
        <v>5</v>
      </c>
      <c r="AN58" s="68">
        <f t="shared" si="19"/>
        <v>0.83333333333333337</v>
      </c>
      <c r="AO58" s="109">
        <v>5</v>
      </c>
      <c r="AP58" s="109">
        <f t="shared" si="20"/>
        <v>0.83333333333333337</v>
      </c>
      <c r="AQ58" s="67">
        <v>5</v>
      </c>
      <c r="AR58" s="68">
        <f t="shared" si="21"/>
        <v>0.83333333333333337</v>
      </c>
      <c r="AS58" s="67">
        <v>1</v>
      </c>
      <c r="AT58" s="68">
        <f t="shared" si="22"/>
        <v>0.16666666666666666</v>
      </c>
      <c r="AU58" s="67">
        <v>2</v>
      </c>
      <c r="AV58" s="68">
        <f t="shared" si="23"/>
        <v>0.33333333333333331</v>
      </c>
      <c r="AW58" s="67">
        <v>3</v>
      </c>
      <c r="AX58" s="68">
        <f t="shared" si="24"/>
        <v>0.5</v>
      </c>
      <c r="AY58" s="67">
        <v>1</v>
      </c>
      <c r="AZ58" s="68">
        <f t="shared" si="25"/>
        <v>0.16666666666666666</v>
      </c>
      <c r="BA58" s="110">
        <f t="shared" si="27"/>
        <v>234</v>
      </c>
      <c r="BB58" s="75">
        <f t="shared" si="26"/>
        <v>39</v>
      </c>
    </row>
    <row r="59" spans="1:54" ht="11.25" customHeight="1" x14ac:dyDescent="0.25">
      <c r="A59" s="156"/>
      <c r="B59" s="118" t="s">
        <v>58</v>
      </c>
      <c r="C59" s="67">
        <v>168</v>
      </c>
      <c r="D59" s="68">
        <f t="shared" si="1"/>
        <v>28</v>
      </c>
      <c r="E59" s="69">
        <v>103</v>
      </c>
      <c r="F59" s="70">
        <f t="shared" si="2"/>
        <v>17.166666666666668</v>
      </c>
      <c r="G59" s="67">
        <v>63</v>
      </c>
      <c r="H59" s="68">
        <f t="shared" si="3"/>
        <v>10.5</v>
      </c>
      <c r="I59" s="67">
        <v>58</v>
      </c>
      <c r="J59" s="68">
        <f t="shared" si="4"/>
        <v>9.6666666666666661</v>
      </c>
      <c r="K59" s="109">
        <v>31</v>
      </c>
      <c r="L59" s="109">
        <f t="shared" si="5"/>
        <v>5.166666666666667</v>
      </c>
      <c r="M59" s="67">
        <v>29</v>
      </c>
      <c r="N59" s="68">
        <f t="shared" si="6"/>
        <v>4.833333333333333</v>
      </c>
      <c r="O59" s="109">
        <v>18</v>
      </c>
      <c r="P59" s="109">
        <f t="shared" si="7"/>
        <v>3</v>
      </c>
      <c r="Q59" s="67">
        <v>26</v>
      </c>
      <c r="R59" s="70">
        <f t="shared" si="8"/>
        <v>4.333333333333333</v>
      </c>
      <c r="S59" s="109">
        <v>6</v>
      </c>
      <c r="T59" s="109">
        <f t="shared" si="9"/>
        <v>1</v>
      </c>
      <c r="U59" s="67">
        <v>33</v>
      </c>
      <c r="V59" s="68">
        <f t="shared" si="10"/>
        <v>5.5</v>
      </c>
      <c r="W59" s="67">
        <v>22</v>
      </c>
      <c r="X59" s="68">
        <f t="shared" si="11"/>
        <v>3.6666666666666665</v>
      </c>
      <c r="Y59" s="69">
        <v>12</v>
      </c>
      <c r="Z59" s="70">
        <f t="shared" si="12"/>
        <v>2</v>
      </c>
      <c r="AA59" s="67">
        <v>10</v>
      </c>
      <c r="AB59" s="70">
        <f t="shared" si="13"/>
        <v>1.6666666666666667</v>
      </c>
      <c r="AC59" s="67">
        <v>14</v>
      </c>
      <c r="AD59" s="68">
        <f t="shared" si="14"/>
        <v>2.3333333333333335</v>
      </c>
      <c r="AE59" s="67">
        <v>10</v>
      </c>
      <c r="AF59" s="68">
        <f t="shared" si="15"/>
        <v>1.6666666666666667</v>
      </c>
      <c r="AG59" s="67">
        <v>14</v>
      </c>
      <c r="AH59" s="68">
        <f t="shared" si="16"/>
        <v>2.3333333333333335</v>
      </c>
      <c r="AI59" s="67">
        <v>2</v>
      </c>
      <c r="AJ59" s="68">
        <f t="shared" si="17"/>
        <v>0.33333333333333331</v>
      </c>
      <c r="AK59" s="67">
        <v>8</v>
      </c>
      <c r="AL59" s="68">
        <f t="shared" si="18"/>
        <v>1.3333333333333333</v>
      </c>
      <c r="AM59" s="67">
        <v>7</v>
      </c>
      <c r="AN59" s="68">
        <f t="shared" si="19"/>
        <v>1.1666666666666667</v>
      </c>
      <c r="AO59" s="109">
        <v>7</v>
      </c>
      <c r="AP59" s="109">
        <f t="shared" si="20"/>
        <v>1.1666666666666667</v>
      </c>
      <c r="AQ59" s="67">
        <v>11</v>
      </c>
      <c r="AR59" s="68">
        <f t="shared" si="21"/>
        <v>1.8333333333333333</v>
      </c>
      <c r="AS59" s="67">
        <v>8</v>
      </c>
      <c r="AT59" s="68">
        <f t="shared" si="22"/>
        <v>1.3333333333333333</v>
      </c>
      <c r="AU59" s="67">
        <v>8</v>
      </c>
      <c r="AV59" s="68">
        <f t="shared" si="23"/>
        <v>1.3333333333333333</v>
      </c>
      <c r="AW59" s="67">
        <v>10</v>
      </c>
      <c r="AX59" s="68">
        <f t="shared" si="24"/>
        <v>1.6666666666666667</v>
      </c>
      <c r="AY59" s="67">
        <v>3</v>
      </c>
      <c r="AZ59" s="68">
        <f t="shared" si="25"/>
        <v>0.5</v>
      </c>
      <c r="BA59" s="110">
        <f t="shared" si="27"/>
        <v>681</v>
      </c>
      <c r="BB59" s="75">
        <f t="shared" si="26"/>
        <v>113.5</v>
      </c>
    </row>
    <row r="60" spans="1:54" ht="11.25" customHeight="1" x14ac:dyDescent="0.25">
      <c r="A60" s="156"/>
      <c r="B60" s="118" t="s">
        <v>59</v>
      </c>
      <c r="C60" s="67">
        <v>110</v>
      </c>
      <c r="D60" s="68">
        <f t="shared" si="1"/>
        <v>18.333333333333332</v>
      </c>
      <c r="E60" s="69">
        <v>82</v>
      </c>
      <c r="F60" s="70">
        <f t="shared" si="2"/>
        <v>13.666666666666666</v>
      </c>
      <c r="G60" s="67">
        <v>37</v>
      </c>
      <c r="H60" s="68">
        <f t="shared" si="3"/>
        <v>6.166666666666667</v>
      </c>
      <c r="I60" s="67">
        <v>33</v>
      </c>
      <c r="J60" s="68">
        <f t="shared" si="4"/>
        <v>5.5</v>
      </c>
      <c r="K60" s="109">
        <v>2</v>
      </c>
      <c r="L60" s="109">
        <f t="shared" si="5"/>
        <v>0.33333333333333331</v>
      </c>
      <c r="M60" s="67">
        <v>49</v>
      </c>
      <c r="N60" s="68">
        <f t="shared" si="6"/>
        <v>8.1666666666666661</v>
      </c>
      <c r="O60" s="109">
        <v>11</v>
      </c>
      <c r="P60" s="109">
        <f t="shared" si="7"/>
        <v>1.8333333333333333</v>
      </c>
      <c r="Q60" s="67">
        <v>19</v>
      </c>
      <c r="R60" s="70">
        <f t="shared" si="8"/>
        <v>3.1666666666666665</v>
      </c>
      <c r="S60" s="109">
        <v>2</v>
      </c>
      <c r="T60" s="109">
        <f t="shared" si="9"/>
        <v>0.33333333333333331</v>
      </c>
      <c r="U60" s="67">
        <v>22</v>
      </c>
      <c r="V60" s="68">
        <f t="shared" si="10"/>
        <v>3.6666666666666665</v>
      </c>
      <c r="W60" s="67">
        <v>11</v>
      </c>
      <c r="X60" s="68">
        <f t="shared" si="11"/>
        <v>1.8333333333333333</v>
      </c>
      <c r="Y60" s="69">
        <v>7</v>
      </c>
      <c r="Z60" s="70">
        <f t="shared" si="12"/>
        <v>1.1666666666666667</v>
      </c>
      <c r="AA60" s="67">
        <v>2</v>
      </c>
      <c r="AB60" s="70">
        <f t="shared" si="13"/>
        <v>0.33333333333333331</v>
      </c>
      <c r="AC60" s="67">
        <v>9</v>
      </c>
      <c r="AD60" s="68">
        <f t="shared" si="14"/>
        <v>1.5</v>
      </c>
      <c r="AE60" s="67">
        <v>7</v>
      </c>
      <c r="AF60" s="68">
        <f t="shared" si="15"/>
        <v>1.1666666666666667</v>
      </c>
      <c r="AG60" s="67">
        <v>5</v>
      </c>
      <c r="AH60" s="68">
        <f t="shared" si="16"/>
        <v>0.83333333333333337</v>
      </c>
      <c r="AI60" s="67">
        <v>1</v>
      </c>
      <c r="AJ60" s="68">
        <f t="shared" si="17"/>
        <v>0.16666666666666666</v>
      </c>
      <c r="AK60" s="67">
        <v>7</v>
      </c>
      <c r="AL60" s="68">
        <f t="shared" si="18"/>
        <v>1.1666666666666667</v>
      </c>
      <c r="AM60" s="67">
        <v>9</v>
      </c>
      <c r="AN60" s="68">
        <f t="shared" si="19"/>
        <v>1.5</v>
      </c>
      <c r="AO60" s="109">
        <v>3</v>
      </c>
      <c r="AP60" s="109">
        <f t="shared" si="20"/>
        <v>0.5</v>
      </c>
      <c r="AQ60" s="67">
        <v>7</v>
      </c>
      <c r="AR60" s="68">
        <f t="shared" si="21"/>
        <v>1.1666666666666667</v>
      </c>
      <c r="AS60" s="67">
        <v>2</v>
      </c>
      <c r="AT60" s="68">
        <f t="shared" si="22"/>
        <v>0.33333333333333331</v>
      </c>
      <c r="AU60" s="67">
        <v>7</v>
      </c>
      <c r="AV60" s="68">
        <f t="shared" si="23"/>
        <v>1.1666666666666667</v>
      </c>
      <c r="AW60" s="67">
        <v>2</v>
      </c>
      <c r="AX60" s="68">
        <f t="shared" si="24"/>
        <v>0.33333333333333331</v>
      </c>
      <c r="AY60" s="67">
        <v>0</v>
      </c>
      <c r="AZ60" s="68">
        <f t="shared" si="25"/>
        <v>0</v>
      </c>
      <c r="BA60" s="110">
        <f t="shared" si="27"/>
        <v>446</v>
      </c>
      <c r="BB60" s="75">
        <f t="shared" si="26"/>
        <v>74.333333333333329</v>
      </c>
    </row>
    <row r="61" spans="1:54" ht="11.25" customHeight="1" x14ac:dyDescent="0.25">
      <c r="A61" s="156"/>
      <c r="B61" s="118" t="s">
        <v>60</v>
      </c>
      <c r="C61" s="67">
        <v>250</v>
      </c>
      <c r="D61" s="68">
        <f t="shared" si="1"/>
        <v>41.666666666666664</v>
      </c>
      <c r="E61" s="69">
        <v>155</v>
      </c>
      <c r="F61" s="70">
        <f t="shared" si="2"/>
        <v>25.833333333333332</v>
      </c>
      <c r="G61" s="67">
        <v>106</v>
      </c>
      <c r="H61" s="68">
        <f t="shared" si="3"/>
        <v>17.666666666666668</v>
      </c>
      <c r="I61" s="67">
        <v>93</v>
      </c>
      <c r="J61" s="68">
        <f t="shared" si="4"/>
        <v>15.5</v>
      </c>
      <c r="K61" s="109">
        <v>27</v>
      </c>
      <c r="L61" s="109">
        <f t="shared" si="5"/>
        <v>4.5</v>
      </c>
      <c r="M61" s="67">
        <v>41</v>
      </c>
      <c r="N61" s="68">
        <f t="shared" si="6"/>
        <v>6.833333333333333</v>
      </c>
      <c r="O61" s="109">
        <v>34</v>
      </c>
      <c r="P61" s="109">
        <f t="shared" si="7"/>
        <v>5.666666666666667</v>
      </c>
      <c r="Q61" s="67">
        <v>114</v>
      </c>
      <c r="R61" s="70">
        <f t="shared" si="8"/>
        <v>19</v>
      </c>
      <c r="S61" s="109">
        <v>10</v>
      </c>
      <c r="T61" s="109">
        <f t="shared" si="9"/>
        <v>1.6666666666666667</v>
      </c>
      <c r="U61" s="67">
        <v>41</v>
      </c>
      <c r="V61" s="68">
        <f t="shared" si="10"/>
        <v>6.833333333333333</v>
      </c>
      <c r="W61" s="67">
        <v>21</v>
      </c>
      <c r="X61" s="68">
        <f t="shared" si="11"/>
        <v>3.5</v>
      </c>
      <c r="Y61" s="69">
        <v>17</v>
      </c>
      <c r="Z61" s="70">
        <f t="shared" si="12"/>
        <v>2.8333333333333335</v>
      </c>
      <c r="AA61" s="67">
        <v>10</v>
      </c>
      <c r="AB61" s="70">
        <f t="shared" si="13"/>
        <v>1.6666666666666667</v>
      </c>
      <c r="AC61" s="67">
        <v>44</v>
      </c>
      <c r="AD61" s="68">
        <f t="shared" si="14"/>
        <v>7.333333333333333</v>
      </c>
      <c r="AE61" s="67">
        <v>29</v>
      </c>
      <c r="AF61" s="68">
        <f t="shared" si="15"/>
        <v>4.833333333333333</v>
      </c>
      <c r="AG61" s="67">
        <v>25</v>
      </c>
      <c r="AH61" s="68">
        <f t="shared" si="16"/>
        <v>4.166666666666667</v>
      </c>
      <c r="AI61" s="67">
        <v>4</v>
      </c>
      <c r="AJ61" s="68">
        <f t="shared" si="17"/>
        <v>0.66666666666666663</v>
      </c>
      <c r="AK61" s="67">
        <v>17</v>
      </c>
      <c r="AL61" s="68">
        <f t="shared" si="18"/>
        <v>2.8333333333333335</v>
      </c>
      <c r="AM61" s="67">
        <v>23</v>
      </c>
      <c r="AN61" s="68">
        <f t="shared" si="19"/>
        <v>3.8333333333333335</v>
      </c>
      <c r="AO61" s="109">
        <v>8</v>
      </c>
      <c r="AP61" s="109">
        <f t="shared" si="20"/>
        <v>1.3333333333333333</v>
      </c>
      <c r="AQ61" s="67">
        <v>103</v>
      </c>
      <c r="AR61" s="68">
        <f t="shared" si="21"/>
        <v>17.166666666666668</v>
      </c>
      <c r="AS61" s="67">
        <v>27</v>
      </c>
      <c r="AT61" s="68">
        <f t="shared" si="22"/>
        <v>4.5</v>
      </c>
      <c r="AU61" s="67">
        <v>14</v>
      </c>
      <c r="AV61" s="68">
        <f t="shared" si="23"/>
        <v>2.3333333333333335</v>
      </c>
      <c r="AW61" s="67">
        <v>11</v>
      </c>
      <c r="AX61" s="68">
        <f t="shared" si="24"/>
        <v>1.8333333333333333</v>
      </c>
      <c r="AY61" s="67">
        <v>3</v>
      </c>
      <c r="AZ61" s="68">
        <f t="shared" si="25"/>
        <v>0.5</v>
      </c>
      <c r="BA61" s="110">
        <f t="shared" si="27"/>
        <v>1227</v>
      </c>
      <c r="BB61" s="75">
        <f t="shared" si="26"/>
        <v>204.5</v>
      </c>
    </row>
    <row r="62" spans="1:54" ht="11.25" customHeight="1" x14ac:dyDescent="0.25">
      <c r="A62" s="156"/>
      <c r="B62" s="118" t="s">
        <v>61</v>
      </c>
      <c r="C62" s="67">
        <v>123</v>
      </c>
      <c r="D62" s="68">
        <f t="shared" si="1"/>
        <v>20.5</v>
      </c>
      <c r="E62" s="69">
        <v>56</v>
      </c>
      <c r="F62" s="70">
        <f t="shared" si="2"/>
        <v>9.3333333333333339</v>
      </c>
      <c r="G62" s="67">
        <v>24</v>
      </c>
      <c r="H62" s="68">
        <f t="shared" si="3"/>
        <v>4</v>
      </c>
      <c r="I62" s="67">
        <v>37</v>
      </c>
      <c r="J62" s="68">
        <f t="shared" si="4"/>
        <v>6.166666666666667</v>
      </c>
      <c r="K62" s="109">
        <v>6</v>
      </c>
      <c r="L62" s="109">
        <f t="shared" si="5"/>
        <v>1</v>
      </c>
      <c r="M62" s="67">
        <v>27</v>
      </c>
      <c r="N62" s="68">
        <f t="shared" si="6"/>
        <v>4.5</v>
      </c>
      <c r="O62" s="109">
        <v>11</v>
      </c>
      <c r="P62" s="109">
        <f t="shared" si="7"/>
        <v>1.8333333333333333</v>
      </c>
      <c r="Q62" s="67">
        <v>30</v>
      </c>
      <c r="R62" s="70">
        <f t="shared" si="8"/>
        <v>5</v>
      </c>
      <c r="S62" s="109">
        <v>3</v>
      </c>
      <c r="T62" s="109">
        <f t="shared" si="9"/>
        <v>0.5</v>
      </c>
      <c r="U62" s="67">
        <v>15</v>
      </c>
      <c r="V62" s="68">
        <f t="shared" si="10"/>
        <v>2.5</v>
      </c>
      <c r="W62" s="67">
        <v>10</v>
      </c>
      <c r="X62" s="68">
        <f t="shared" si="11"/>
        <v>1.6666666666666667</v>
      </c>
      <c r="Y62" s="69">
        <v>10</v>
      </c>
      <c r="Z62" s="70">
        <f t="shared" si="12"/>
        <v>1.6666666666666667</v>
      </c>
      <c r="AA62" s="67">
        <v>1</v>
      </c>
      <c r="AB62" s="70">
        <f t="shared" si="13"/>
        <v>0.16666666666666666</v>
      </c>
      <c r="AC62" s="67">
        <v>14</v>
      </c>
      <c r="AD62" s="68">
        <f t="shared" si="14"/>
        <v>2.3333333333333335</v>
      </c>
      <c r="AE62" s="67">
        <v>13</v>
      </c>
      <c r="AF62" s="68">
        <f t="shared" si="15"/>
        <v>2.1666666666666665</v>
      </c>
      <c r="AG62" s="67">
        <v>7</v>
      </c>
      <c r="AH62" s="68">
        <f t="shared" si="16"/>
        <v>1.1666666666666667</v>
      </c>
      <c r="AI62" s="67">
        <v>1</v>
      </c>
      <c r="AJ62" s="68">
        <f t="shared" si="17"/>
        <v>0.16666666666666666</v>
      </c>
      <c r="AK62" s="67">
        <v>3</v>
      </c>
      <c r="AL62" s="68">
        <f t="shared" si="18"/>
        <v>0.5</v>
      </c>
      <c r="AM62" s="67">
        <v>5</v>
      </c>
      <c r="AN62" s="68">
        <f t="shared" si="19"/>
        <v>0.83333333333333337</v>
      </c>
      <c r="AO62" s="109">
        <v>5</v>
      </c>
      <c r="AP62" s="109">
        <f t="shared" si="20"/>
        <v>0.83333333333333337</v>
      </c>
      <c r="AQ62" s="67">
        <v>13</v>
      </c>
      <c r="AR62" s="68">
        <f t="shared" si="21"/>
        <v>2.1666666666666665</v>
      </c>
      <c r="AS62" s="67">
        <v>7</v>
      </c>
      <c r="AT62" s="68">
        <f t="shared" si="22"/>
        <v>1.1666666666666667</v>
      </c>
      <c r="AU62" s="67">
        <v>3</v>
      </c>
      <c r="AV62" s="68">
        <f t="shared" si="23"/>
        <v>0.5</v>
      </c>
      <c r="AW62" s="67">
        <v>3</v>
      </c>
      <c r="AX62" s="68">
        <f t="shared" si="24"/>
        <v>0.5</v>
      </c>
      <c r="AY62" s="67">
        <v>1</v>
      </c>
      <c r="AZ62" s="68">
        <f t="shared" si="25"/>
        <v>0.16666666666666666</v>
      </c>
      <c r="BA62" s="110">
        <f t="shared" si="27"/>
        <v>428</v>
      </c>
      <c r="BB62" s="75">
        <f t="shared" si="26"/>
        <v>71.333333333333329</v>
      </c>
    </row>
    <row r="63" spans="1:54" ht="11.25" customHeight="1" x14ac:dyDescent="0.25">
      <c r="A63" s="156"/>
      <c r="B63" s="118" t="s">
        <v>62</v>
      </c>
      <c r="C63" s="67">
        <v>102</v>
      </c>
      <c r="D63" s="68">
        <f t="shared" si="1"/>
        <v>17</v>
      </c>
      <c r="E63" s="69">
        <v>64</v>
      </c>
      <c r="F63" s="70">
        <f t="shared" si="2"/>
        <v>10.666666666666666</v>
      </c>
      <c r="G63" s="67">
        <v>34</v>
      </c>
      <c r="H63" s="68">
        <f t="shared" si="3"/>
        <v>5.666666666666667</v>
      </c>
      <c r="I63" s="67">
        <v>28</v>
      </c>
      <c r="J63" s="68">
        <f t="shared" si="4"/>
        <v>4.666666666666667</v>
      </c>
      <c r="K63" s="109">
        <v>4</v>
      </c>
      <c r="L63" s="109">
        <f t="shared" si="5"/>
        <v>0.66666666666666663</v>
      </c>
      <c r="M63" s="67">
        <v>16</v>
      </c>
      <c r="N63" s="68">
        <f t="shared" si="6"/>
        <v>2.6666666666666665</v>
      </c>
      <c r="O63" s="109">
        <v>13</v>
      </c>
      <c r="P63" s="109">
        <f t="shared" si="7"/>
        <v>2.1666666666666665</v>
      </c>
      <c r="Q63" s="67">
        <v>29</v>
      </c>
      <c r="R63" s="70">
        <f t="shared" si="8"/>
        <v>4.833333333333333</v>
      </c>
      <c r="S63" s="109">
        <v>3</v>
      </c>
      <c r="T63" s="109">
        <f t="shared" si="9"/>
        <v>0.5</v>
      </c>
      <c r="U63" s="67">
        <v>14</v>
      </c>
      <c r="V63" s="68">
        <f t="shared" si="10"/>
        <v>2.3333333333333335</v>
      </c>
      <c r="W63" s="67">
        <v>13</v>
      </c>
      <c r="X63" s="68">
        <f t="shared" si="11"/>
        <v>2.1666666666666665</v>
      </c>
      <c r="Y63" s="69">
        <v>8</v>
      </c>
      <c r="Z63" s="70">
        <f t="shared" si="12"/>
        <v>1.3333333333333333</v>
      </c>
      <c r="AA63" s="67">
        <v>2</v>
      </c>
      <c r="AB63" s="70">
        <f t="shared" si="13"/>
        <v>0.33333333333333331</v>
      </c>
      <c r="AC63" s="67">
        <v>7</v>
      </c>
      <c r="AD63" s="68">
        <f t="shared" si="14"/>
        <v>1.1666666666666667</v>
      </c>
      <c r="AE63" s="67">
        <v>12</v>
      </c>
      <c r="AF63" s="68">
        <f t="shared" si="15"/>
        <v>2</v>
      </c>
      <c r="AG63" s="67">
        <v>4</v>
      </c>
      <c r="AH63" s="68">
        <f t="shared" si="16"/>
        <v>0.66666666666666663</v>
      </c>
      <c r="AI63" s="67">
        <v>1</v>
      </c>
      <c r="AJ63" s="68">
        <f t="shared" si="17"/>
        <v>0.16666666666666666</v>
      </c>
      <c r="AK63" s="67">
        <v>1</v>
      </c>
      <c r="AL63" s="68">
        <f t="shared" si="18"/>
        <v>0.16666666666666666</v>
      </c>
      <c r="AM63" s="67">
        <v>7</v>
      </c>
      <c r="AN63" s="68">
        <f t="shared" si="19"/>
        <v>1.1666666666666667</v>
      </c>
      <c r="AO63" s="109">
        <v>6</v>
      </c>
      <c r="AP63" s="109">
        <f t="shared" si="20"/>
        <v>1</v>
      </c>
      <c r="AQ63" s="67">
        <v>14</v>
      </c>
      <c r="AR63" s="68">
        <f t="shared" si="21"/>
        <v>2.3333333333333335</v>
      </c>
      <c r="AS63" s="67">
        <v>6</v>
      </c>
      <c r="AT63" s="68">
        <f t="shared" si="22"/>
        <v>1</v>
      </c>
      <c r="AU63" s="67">
        <v>5</v>
      </c>
      <c r="AV63" s="68">
        <f t="shared" si="23"/>
        <v>0.83333333333333337</v>
      </c>
      <c r="AW63" s="67">
        <v>4</v>
      </c>
      <c r="AX63" s="68">
        <f t="shared" si="24"/>
        <v>0.66666666666666663</v>
      </c>
      <c r="AY63" s="67">
        <v>1</v>
      </c>
      <c r="AZ63" s="68">
        <f t="shared" si="25"/>
        <v>0.16666666666666666</v>
      </c>
      <c r="BA63" s="110">
        <f t="shared" si="27"/>
        <v>398</v>
      </c>
      <c r="BB63" s="75">
        <f t="shared" si="26"/>
        <v>66.333333333333329</v>
      </c>
    </row>
    <row r="64" spans="1:54" ht="11.25" customHeight="1" x14ac:dyDescent="0.25">
      <c r="A64" s="156"/>
      <c r="B64" s="118" t="s">
        <v>63</v>
      </c>
      <c r="C64" s="67">
        <v>138</v>
      </c>
      <c r="D64" s="68">
        <f t="shared" si="1"/>
        <v>23</v>
      </c>
      <c r="E64" s="69">
        <v>128</v>
      </c>
      <c r="F64" s="70">
        <f t="shared" si="2"/>
        <v>21.333333333333332</v>
      </c>
      <c r="G64" s="67">
        <v>70</v>
      </c>
      <c r="H64" s="68">
        <f t="shared" si="3"/>
        <v>11.666666666666666</v>
      </c>
      <c r="I64" s="67">
        <v>59</v>
      </c>
      <c r="J64" s="68">
        <f t="shared" si="4"/>
        <v>9.8333333333333339</v>
      </c>
      <c r="K64" s="109">
        <v>12</v>
      </c>
      <c r="L64" s="109">
        <f t="shared" si="5"/>
        <v>2</v>
      </c>
      <c r="M64" s="67">
        <v>31</v>
      </c>
      <c r="N64" s="68">
        <f t="shared" si="6"/>
        <v>5.166666666666667</v>
      </c>
      <c r="O64" s="109">
        <v>21</v>
      </c>
      <c r="P64" s="109">
        <f t="shared" si="7"/>
        <v>3.5</v>
      </c>
      <c r="Q64" s="67">
        <v>18</v>
      </c>
      <c r="R64" s="70">
        <f t="shared" si="8"/>
        <v>3</v>
      </c>
      <c r="S64" s="109">
        <v>4</v>
      </c>
      <c r="T64" s="109">
        <f t="shared" si="9"/>
        <v>0.66666666666666663</v>
      </c>
      <c r="U64" s="67">
        <v>22</v>
      </c>
      <c r="V64" s="68">
        <f t="shared" si="10"/>
        <v>3.6666666666666665</v>
      </c>
      <c r="W64" s="67">
        <v>13</v>
      </c>
      <c r="X64" s="68">
        <f t="shared" si="11"/>
        <v>2.1666666666666665</v>
      </c>
      <c r="Y64" s="69">
        <v>15</v>
      </c>
      <c r="Z64" s="70">
        <f t="shared" si="12"/>
        <v>2.5</v>
      </c>
      <c r="AA64" s="67">
        <v>5</v>
      </c>
      <c r="AB64" s="70">
        <f t="shared" si="13"/>
        <v>0.83333333333333337</v>
      </c>
      <c r="AC64" s="67">
        <v>17</v>
      </c>
      <c r="AD64" s="68">
        <f t="shared" si="14"/>
        <v>2.8333333333333335</v>
      </c>
      <c r="AE64" s="67">
        <v>14</v>
      </c>
      <c r="AF64" s="68">
        <f t="shared" si="15"/>
        <v>2.3333333333333335</v>
      </c>
      <c r="AG64" s="67">
        <v>4</v>
      </c>
      <c r="AH64" s="68">
        <f t="shared" si="16"/>
        <v>0.66666666666666663</v>
      </c>
      <c r="AI64" s="67">
        <v>1</v>
      </c>
      <c r="AJ64" s="68">
        <f t="shared" si="17"/>
        <v>0.16666666666666666</v>
      </c>
      <c r="AK64" s="67">
        <v>7</v>
      </c>
      <c r="AL64" s="68">
        <f t="shared" si="18"/>
        <v>1.1666666666666667</v>
      </c>
      <c r="AM64" s="67">
        <v>13</v>
      </c>
      <c r="AN64" s="68">
        <f t="shared" si="19"/>
        <v>2.1666666666666665</v>
      </c>
      <c r="AO64" s="109">
        <v>8</v>
      </c>
      <c r="AP64" s="109">
        <f t="shared" si="20"/>
        <v>1.3333333333333333</v>
      </c>
      <c r="AQ64" s="67">
        <v>6</v>
      </c>
      <c r="AR64" s="68">
        <f t="shared" si="21"/>
        <v>1</v>
      </c>
      <c r="AS64" s="67">
        <v>6</v>
      </c>
      <c r="AT64" s="68">
        <f t="shared" si="22"/>
        <v>1</v>
      </c>
      <c r="AU64" s="67">
        <v>8</v>
      </c>
      <c r="AV64" s="68">
        <f t="shared" si="23"/>
        <v>1.3333333333333333</v>
      </c>
      <c r="AW64" s="67">
        <v>6</v>
      </c>
      <c r="AX64" s="68">
        <f t="shared" si="24"/>
        <v>1</v>
      </c>
      <c r="AY64" s="67">
        <v>4</v>
      </c>
      <c r="AZ64" s="68">
        <f t="shared" si="25"/>
        <v>0.66666666666666663</v>
      </c>
      <c r="BA64" s="110">
        <f t="shared" si="27"/>
        <v>630</v>
      </c>
      <c r="BB64" s="75">
        <f t="shared" si="26"/>
        <v>105</v>
      </c>
    </row>
    <row r="65" spans="1:54" ht="11.25" customHeight="1" x14ac:dyDescent="0.25">
      <c r="A65" s="156"/>
      <c r="B65" s="118" t="s">
        <v>64</v>
      </c>
      <c r="C65" s="67">
        <v>159</v>
      </c>
      <c r="D65" s="68">
        <f t="shared" si="1"/>
        <v>26.5</v>
      </c>
      <c r="E65" s="69">
        <v>59</v>
      </c>
      <c r="F65" s="70">
        <f t="shared" si="2"/>
        <v>9.8333333333333339</v>
      </c>
      <c r="G65" s="67">
        <v>75</v>
      </c>
      <c r="H65" s="68">
        <f t="shared" si="3"/>
        <v>12.5</v>
      </c>
      <c r="I65" s="67">
        <v>38</v>
      </c>
      <c r="J65" s="68">
        <f t="shared" si="4"/>
        <v>6.333333333333333</v>
      </c>
      <c r="K65" s="109">
        <v>19</v>
      </c>
      <c r="L65" s="109">
        <f t="shared" si="5"/>
        <v>3.1666666666666665</v>
      </c>
      <c r="M65" s="67">
        <v>24</v>
      </c>
      <c r="N65" s="68">
        <f t="shared" si="6"/>
        <v>4</v>
      </c>
      <c r="O65" s="109">
        <v>13</v>
      </c>
      <c r="P65" s="109">
        <f t="shared" si="7"/>
        <v>2.1666666666666665</v>
      </c>
      <c r="Q65" s="67">
        <v>32</v>
      </c>
      <c r="R65" s="70">
        <f t="shared" si="8"/>
        <v>5.333333333333333</v>
      </c>
      <c r="S65" s="109">
        <v>5</v>
      </c>
      <c r="T65" s="109">
        <f t="shared" si="9"/>
        <v>0.83333333333333337</v>
      </c>
      <c r="U65" s="67">
        <v>21</v>
      </c>
      <c r="V65" s="68">
        <f t="shared" si="10"/>
        <v>3.5</v>
      </c>
      <c r="W65" s="67">
        <v>23</v>
      </c>
      <c r="X65" s="68">
        <f t="shared" si="11"/>
        <v>3.8333333333333335</v>
      </c>
      <c r="Y65" s="69">
        <v>13</v>
      </c>
      <c r="Z65" s="70">
        <f t="shared" si="12"/>
        <v>2.1666666666666665</v>
      </c>
      <c r="AA65" s="67">
        <v>7</v>
      </c>
      <c r="AB65" s="70">
        <f t="shared" si="13"/>
        <v>1.1666666666666667</v>
      </c>
      <c r="AC65" s="67">
        <v>9</v>
      </c>
      <c r="AD65" s="68">
        <f t="shared" si="14"/>
        <v>1.5</v>
      </c>
      <c r="AE65" s="67">
        <v>10</v>
      </c>
      <c r="AF65" s="68">
        <f t="shared" si="15"/>
        <v>1.6666666666666667</v>
      </c>
      <c r="AG65" s="67">
        <v>7</v>
      </c>
      <c r="AH65" s="68">
        <f t="shared" si="16"/>
        <v>1.1666666666666667</v>
      </c>
      <c r="AI65" s="67">
        <v>1</v>
      </c>
      <c r="AJ65" s="68">
        <f t="shared" si="17"/>
        <v>0.16666666666666666</v>
      </c>
      <c r="AK65" s="67">
        <v>7</v>
      </c>
      <c r="AL65" s="68">
        <f t="shared" si="18"/>
        <v>1.1666666666666667</v>
      </c>
      <c r="AM65" s="67">
        <v>7</v>
      </c>
      <c r="AN65" s="68">
        <f t="shared" si="19"/>
        <v>1.1666666666666667</v>
      </c>
      <c r="AO65" s="109">
        <v>5</v>
      </c>
      <c r="AP65" s="109">
        <f t="shared" si="20"/>
        <v>0.83333333333333337</v>
      </c>
      <c r="AQ65" s="67">
        <v>9</v>
      </c>
      <c r="AR65" s="68">
        <f t="shared" si="21"/>
        <v>1.5</v>
      </c>
      <c r="AS65" s="67">
        <v>7</v>
      </c>
      <c r="AT65" s="68">
        <f t="shared" si="22"/>
        <v>1.1666666666666667</v>
      </c>
      <c r="AU65" s="67">
        <v>5</v>
      </c>
      <c r="AV65" s="68">
        <f t="shared" si="23"/>
        <v>0.83333333333333337</v>
      </c>
      <c r="AW65" s="67">
        <v>7</v>
      </c>
      <c r="AX65" s="68">
        <f t="shared" si="24"/>
        <v>1.1666666666666667</v>
      </c>
      <c r="AY65" s="67">
        <v>4</v>
      </c>
      <c r="AZ65" s="68">
        <f t="shared" si="25"/>
        <v>0.66666666666666663</v>
      </c>
      <c r="BA65" s="110">
        <f t="shared" si="27"/>
        <v>566</v>
      </c>
      <c r="BB65" s="75">
        <f t="shared" si="26"/>
        <v>94.333333333333329</v>
      </c>
    </row>
    <row r="66" spans="1:54" ht="11.25" customHeight="1" x14ac:dyDescent="0.25">
      <c r="A66" s="156"/>
      <c r="B66" s="118" t="s">
        <v>65</v>
      </c>
      <c r="C66" s="67">
        <v>179</v>
      </c>
      <c r="D66" s="68">
        <f t="shared" si="1"/>
        <v>29.833333333333332</v>
      </c>
      <c r="E66" s="69">
        <v>132</v>
      </c>
      <c r="F66" s="70">
        <f t="shared" si="2"/>
        <v>22</v>
      </c>
      <c r="G66" s="67">
        <v>109</v>
      </c>
      <c r="H66" s="68">
        <f t="shared" si="3"/>
        <v>18.166666666666668</v>
      </c>
      <c r="I66" s="67">
        <v>43</v>
      </c>
      <c r="J66" s="68">
        <f t="shared" si="4"/>
        <v>7.166666666666667</v>
      </c>
      <c r="K66" s="109">
        <v>21</v>
      </c>
      <c r="L66" s="109">
        <f t="shared" si="5"/>
        <v>3.5</v>
      </c>
      <c r="M66" s="67">
        <v>43</v>
      </c>
      <c r="N66" s="68">
        <f t="shared" si="6"/>
        <v>7.166666666666667</v>
      </c>
      <c r="O66" s="109">
        <v>26</v>
      </c>
      <c r="P66" s="109">
        <f t="shared" si="7"/>
        <v>4.333333333333333</v>
      </c>
      <c r="Q66" s="67">
        <v>49</v>
      </c>
      <c r="R66" s="70">
        <f t="shared" si="8"/>
        <v>8.1666666666666661</v>
      </c>
      <c r="S66" s="109">
        <v>11</v>
      </c>
      <c r="T66" s="109">
        <f t="shared" si="9"/>
        <v>1.8333333333333333</v>
      </c>
      <c r="U66" s="67">
        <v>35</v>
      </c>
      <c r="V66" s="68">
        <f t="shared" si="10"/>
        <v>5.833333333333333</v>
      </c>
      <c r="W66" s="67">
        <v>34</v>
      </c>
      <c r="X66" s="68">
        <f t="shared" si="11"/>
        <v>5.666666666666667</v>
      </c>
      <c r="Y66" s="69">
        <v>29</v>
      </c>
      <c r="Z66" s="70">
        <f t="shared" si="12"/>
        <v>4.833333333333333</v>
      </c>
      <c r="AA66" s="67">
        <v>12</v>
      </c>
      <c r="AB66" s="70">
        <f t="shared" si="13"/>
        <v>2</v>
      </c>
      <c r="AC66" s="67">
        <v>19</v>
      </c>
      <c r="AD66" s="68">
        <f t="shared" si="14"/>
        <v>3.1666666666666665</v>
      </c>
      <c r="AE66" s="67">
        <v>15</v>
      </c>
      <c r="AF66" s="68">
        <f t="shared" si="15"/>
        <v>2.5</v>
      </c>
      <c r="AG66" s="67">
        <v>21</v>
      </c>
      <c r="AH66" s="68">
        <f t="shared" si="16"/>
        <v>3.5</v>
      </c>
      <c r="AI66" s="67">
        <v>10</v>
      </c>
      <c r="AJ66" s="68">
        <f t="shared" si="17"/>
        <v>1.6666666666666667</v>
      </c>
      <c r="AK66" s="67">
        <v>8</v>
      </c>
      <c r="AL66" s="68">
        <f t="shared" si="18"/>
        <v>1.3333333333333333</v>
      </c>
      <c r="AM66" s="67">
        <v>12</v>
      </c>
      <c r="AN66" s="68">
        <f t="shared" si="19"/>
        <v>2</v>
      </c>
      <c r="AO66" s="109">
        <v>13</v>
      </c>
      <c r="AP66" s="109">
        <f t="shared" si="20"/>
        <v>2.1666666666666665</v>
      </c>
      <c r="AQ66" s="67">
        <v>9</v>
      </c>
      <c r="AR66" s="68">
        <f t="shared" si="21"/>
        <v>1.5</v>
      </c>
      <c r="AS66" s="67">
        <v>11</v>
      </c>
      <c r="AT66" s="68">
        <f t="shared" si="22"/>
        <v>1.8333333333333333</v>
      </c>
      <c r="AU66" s="67">
        <v>16</v>
      </c>
      <c r="AV66" s="68">
        <f t="shared" si="23"/>
        <v>2.6666666666666665</v>
      </c>
      <c r="AW66" s="67">
        <v>7</v>
      </c>
      <c r="AX66" s="68">
        <f t="shared" si="24"/>
        <v>1.1666666666666667</v>
      </c>
      <c r="AY66" s="67">
        <v>8</v>
      </c>
      <c r="AZ66" s="68">
        <f t="shared" si="25"/>
        <v>1.3333333333333333</v>
      </c>
      <c r="BA66" s="110">
        <f t="shared" si="27"/>
        <v>872</v>
      </c>
      <c r="BB66" s="75">
        <f t="shared" si="26"/>
        <v>145.33333333333334</v>
      </c>
    </row>
    <row r="67" spans="1:54" ht="11.25" customHeight="1" x14ac:dyDescent="0.25">
      <c r="A67" s="156"/>
      <c r="B67" s="119" t="s">
        <v>66</v>
      </c>
      <c r="C67" s="67">
        <v>237</v>
      </c>
      <c r="D67" s="68">
        <f t="shared" si="1"/>
        <v>39.5</v>
      </c>
      <c r="E67" s="69">
        <v>149</v>
      </c>
      <c r="F67" s="70">
        <f t="shared" si="2"/>
        <v>24.833333333333332</v>
      </c>
      <c r="G67" s="67">
        <v>126</v>
      </c>
      <c r="H67" s="68">
        <f t="shared" si="3"/>
        <v>21</v>
      </c>
      <c r="I67" s="67">
        <v>61</v>
      </c>
      <c r="J67" s="68">
        <f t="shared" si="4"/>
        <v>10.166666666666666</v>
      </c>
      <c r="K67" s="109">
        <v>39</v>
      </c>
      <c r="L67" s="109">
        <f t="shared" si="5"/>
        <v>6.5</v>
      </c>
      <c r="M67" s="67">
        <v>78</v>
      </c>
      <c r="N67" s="68">
        <f t="shared" si="6"/>
        <v>13</v>
      </c>
      <c r="O67" s="109">
        <v>39</v>
      </c>
      <c r="P67" s="109">
        <f t="shared" si="7"/>
        <v>6.5</v>
      </c>
      <c r="Q67" s="67">
        <v>42</v>
      </c>
      <c r="R67" s="70">
        <f t="shared" si="8"/>
        <v>7</v>
      </c>
      <c r="S67" s="109">
        <v>13</v>
      </c>
      <c r="T67" s="109">
        <f t="shared" si="9"/>
        <v>2.1666666666666665</v>
      </c>
      <c r="U67" s="67">
        <v>24</v>
      </c>
      <c r="V67" s="68">
        <f t="shared" si="10"/>
        <v>4</v>
      </c>
      <c r="W67" s="67">
        <v>28</v>
      </c>
      <c r="X67" s="68">
        <f t="shared" si="11"/>
        <v>4.666666666666667</v>
      </c>
      <c r="Y67" s="69">
        <v>34</v>
      </c>
      <c r="Z67" s="70">
        <f t="shared" si="12"/>
        <v>5.666666666666667</v>
      </c>
      <c r="AA67" s="67">
        <v>16</v>
      </c>
      <c r="AB67" s="70">
        <f t="shared" si="13"/>
        <v>2.6666666666666665</v>
      </c>
      <c r="AC67" s="67">
        <v>26</v>
      </c>
      <c r="AD67" s="68">
        <f t="shared" si="14"/>
        <v>4.333333333333333</v>
      </c>
      <c r="AE67" s="67">
        <v>23</v>
      </c>
      <c r="AF67" s="68">
        <f t="shared" si="15"/>
        <v>3.8333333333333335</v>
      </c>
      <c r="AG67" s="67">
        <v>17</v>
      </c>
      <c r="AH67" s="68">
        <f t="shared" si="16"/>
        <v>2.8333333333333335</v>
      </c>
      <c r="AI67" s="67">
        <v>5</v>
      </c>
      <c r="AJ67" s="68">
        <f t="shared" si="17"/>
        <v>0.83333333333333337</v>
      </c>
      <c r="AK67" s="67">
        <v>5</v>
      </c>
      <c r="AL67" s="68">
        <f t="shared" si="18"/>
        <v>0.83333333333333337</v>
      </c>
      <c r="AM67" s="67">
        <v>14</v>
      </c>
      <c r="AN67" s="68">
        <f t="shared" si="19"/>
        <v>2.3333333333333335</v>
      </c>
      <c r="AO67" s="109">
        <v>16</v>
      </c>
      <c r="AP67" s="109">
        <f t="shared" si="20"/>
        <v>2.6666666666666665</v>
      </c>
      <c r="AQ67" s="67">
        <v>25</v>
      </c>
      <c r="AR67" s="68">
        <f t="shared" si="21"/>
        <v>4.166666666666667</v>
      </c>
      <c r="AS67" s="67">
        <v>10</v>
      </c>
      <c r="AT67" s="68">
        <f t="shared" si="22"/>
        <v>1.6666666666666667</v>
      </c>
      <c r="AU67" s="67">
        <v>12</v>
      </c>
      <c r="AV67" s="68">
        <f t="shared" si="23"/>
        <v>2</v>
      </c>
      <c r="AW67" s="67">
        <v>11</v>
      </c>
      <c r="AX67" s="68">
        <f t="shared" si="24"/>
        <v>1.8333333333333333</v>
      </c>
      <c r="AY67" s="67">
        <v>6</v>
      </c>
      <c r="AZ67" s="68">
        <f t="shared" si="25"/>
        <v>1</v>
      </c>
      <c r="BA67" s="110">
        <f t="shared" ref="BA67:BA97" si="28">E67+G67+M67+AI67+AM67+C67+I67+AE67+Q67+U67+AQ67+AY67++AK67+Y67+AW67+W67+AG67+AS67++AC67+AO67+K67+S67+O67+AU67+AA67</f>
        <v>1056</v>
      </c>
      <c r="BB67" s="75">
        <f t="shared" si="26"/>
        <v>176</v>
      </c>
    </row>
    <row r="68" spans="1:54" ht="11.25" customHeight="1" x14ac:dyDescent="0.25">
      <c r="A68" s="157" t="s">
        <v>134</v>
      </c>
      <c r="B68" s="120" t="s">
        <v>67</v>
      </c>
      <c r="C68" s="67">
        <v>194</v>
      </c>
      <c r="D68" s="68">
        <f t="shared" ref="D68:D97" si="29">C68/6</f>
        <v>32.333333333333336</v>
      </c>
      <c r="E68" s="69">
        <v>88</v>
      </c>
      <c r="F68" s="70">
        <f t="shared" ref="F68:F97" si="30">E68/6</f>
        <v>14.666666666666666</v>
      </c>
      <c r="G68" s="67">
        <v>105</v>
      </c>
      <c r="H68" s="68">
        <f t="shared" ref="H68:H97" si="31">G68/6</f>
        <v>17.5</v>
      </c>
      <c r="I68" s="67">
        <v>53</v>
      </c>
      <c r="J68" s="68">
        <f t="shared" ref="J68:J97" si="32">I68/6</f>
        <v>8.8333333333333339</v>
      </c>
      <c r="K68" s="109">
        <v>41</v>
      </c>
      <c r="L68" s="109">
        <f t="shared" ref="L68:L97" si="33">K68/6</f>
        <v>6.833333333333333</v>
      </c>
      <c r="M68" s="67">
        <v>38</v>
      </c>
      <c r="N68" s="68">
        <f t="shared" ref="N68:N97" si="34">M68/6</f>
        <v>6.333333333333333</v>
      </c>
      <c r="O68" s="109">
        <v>53</v>
      </c>
      <c r="P68" s="109">
        <f t="shared" ref="P68:P97" si="35">O68/6</f>
        <v>8.8333333333333339</v>
      </c>
      <c r="Q68" s="67">
        <v>34</v>
      </c>
      <c r="R68" s="70">
        <f t="shared" ref="R68:R97" si="36">Q68/6</f>
        <v>5.666666666666667</v>
      </c>
      <c r="S68" s="109">
        <v>12</v>
      </c>
      <c r="T68" s="109">
        <f t="shared" ref="T68:T97" si="37">S68/6</f>
        <v>2</v>
      </c>
      <c r="U68" s="67">
        <v>28</v>
      </c>
      <c r="V68" s="68">
        <f t="shared" ref="V68:V97" si="38">U68/6</f>
        <v>4.666666666666667</v>
      </c>
      <c r="W68" s="67">
        <v>22</v>
      </c>
      <c r="X68" s="68">
        <f t="shared" ref="X68:X97" si="39">W68/6</f>
        <v>3.6666666666666665</v>
      </c>
      <c r="Y68" s="69">
        <v>19</v>
      </c>
      <c r="Z68" s="70">
        <f t="shared" ref="Z68:Z97" si="40">Y68/6</f>
        <v>3.1666666666666665</v>
      </c>
      <c r="AA68" s="67">
        <v>15</v>
      </c>
      <c r="AB68" s="70">
        <f t="shared" ref="AB68:AB97" si="41">AA68/6</f>
        <v>2.5</v>
      </c>
      <c r="AC68" s="67">
        <v>15</v>
      </c>
      <c r="AD68" s="68">
        <f t="shared" ref="AD68:AD97" si="42">AC68/6</f>
        <v>2.5</v>
      </c>
      <c r="AE68" s="67">
        <v>13</v>
      </c>
      <c r="AF68" s="68">
        <f t="shared" ref="AF68:AF97" si="43">AE68/6</f>
        <v>2.1666666666666665</v>
      </c>
      <c r="AG68" s="67">
        <v>18</v>
      </c>
      <c r="AH68" s="68">
        <f t="shared" ref="AH68:AH97" si="44">AG68/6</f>
        <v>3</v>
      </c>
      <c r="AI68" s="67">
        <v>5</v>
      </c>
      <c r="AJ68" s="68">
        <f t="shared" ref="AJ68:AJ97" si="45">AI68/6</f>
        <v>0.83333333333333337</v>
      </c>
      <c r="AK68" s="67">
        <v>8</v>
      </c>
      <c r="AL68" s="68">
        <f t="shared" ref="AL68:AL97" si="46">AK68/6</f>
        <v>1.3333333333333333</v>
      </c>
      <c r="AM68" s="67">
        <v>12</v>
      </c>
      <c r="AN68" s="68">
        <f t="shared" ref="AN68:AN97" si="47">AM68/6</f>
        <v>2</v>
      </c>
      <c r="AO68" s="109">
        <v>9</v>
      </c>
      <c r="AP68" s="109">
        <f t="shared" ref="AP68:AP97" si="48">AO68/6</f>
        <v>1.5</v>
      </c>
      <c r="AQ68" s="67">
        <v>25</v>
      </c>
      <c r="AR68" s="68">
        <f t="shared" ref="AR68:AR97" si="49">AQ68/6</f>
        <v>4.166666666666667</v>
      </c>
      <c r="AS68" s="67">
        <v>10</v>
      </c>
      <c r="AT68" s="68">
        <f t="shared" ref="AT68:AT97" si="50">AS68/6</f>
        <v>1.6666666666666667</v>
      </c>
      <c r="AU68" s="67">
        <v>6</v>
      </c>
      <c r="AV68" s="68">
        <f t="shared" ref="AV68:AV97" si="51">AU68/6</f>
        <v>1</v>
      </c>
      <c r="AW68" s="67">
        <v>8</v>
      </c>
      <c r="AX68" s="68">
        <f t="shared" ref="AX68:AX97" si="52">AW68/6</f>
        <v>1.3333333333333333</v>
      </c>
      <c r="AY68" s="67">
        <v>5</v>
      </c>
      <c r="AZ68" s="68">
        <f t="shared" ref="AZ68:AZ97" si="53">AY68/6</f>
        <v>0.83333333333333337</v>
      </c>
      <c r="BA68" s="110">
        <f t="shared" si="28"/>
        <v>836</v>
      </c>
      <c r="BB68" s="75">
        <f t="shared" ref="BB68:BB97" si="54">BA68/6</f>
        <v>139.33333333333334</v>
      </c>
    </row>
    <row r="69" spans="1:54" ht="11.25" customHeight="1" x14ac:dyDescent="0.25">
      <c r="A69" s="157"/>
      <c r="B69" s="121" t="s">
        <v>72</v>
      </c>
      <c r="C69" s="67">
        <v>85</v>
      </c>
      <c r="D69" s="68">
        <f t="shared" si="29"/>
        <v>14.166666666666666</v>
      </c>
      <c r="E69" s="69">
        <v>51</v>
      </c>
      <c r="F69" s="70">
        <f t="shared" si="30"/>
        <v>8.5</v>
      </c>
      <c r="G69" s="67">
        <v>39</v>
      </c>
      <c r="H69" s="68">
        <f t="shared" si="31"/>
        <v>6.5</v>
      </c>
      <c r="I69" s="67">
        <v>24</v>
      </c>
      <c r="J69" s="68">
        <f t="shared" si="32"/>
        <v>4</v>
      </c>
      <c r="K69" s="109">
        <v>13</v>
      </c>
      <c r="L69" s="109">
        <f t="shared" si="33"/>
        <v>2.1666666666666665</v>
      </c>
      <c r="M69" s="67">
        <v>24</v>
      </c>
      <c r="N69" s="68">
        <f t="shared" si="34"/>
        <v>4</v>
      </c>
      <c r="O69" s="109">
        <v>23</v>
      </c>
      <c r="P69" s="109">
        <f t="shared" si="35"/>
        <v>3.8333333333333335</v>
      </c>
      <c r="Q69" s="67">
        <v>15</v>
      </c>
      <c r="R69" s="70">
        <f t="shared" si="36"/>
        <v>2.5</v>
      </c>
      <c r="S69" s="109">
        <v>9</v>
      </c>
      <c r="T69" s="109">
        <f t="shared" si="37"/>
        <v>1.5</v>
      </c>
      <c r="U69" s="67">
        <v>11</v>
      </c>
      <c r="V69" s="68">
        <f t="shared" si="38"/>
        <v>1.8333333333333333</v>
      </c>
      <c r="W69" s="67">
        <v>14</v>
      </c>
      <c r="X69" s="68">
        <f t="shared" si="39"/>
        <v>2.3333333333333335</v>
      </c>
      <c r="Y69" s="69">
        <v>17</v>
      </c>
      <c r="Z69" s="70">
        <f t="shared" si="40"/>
        <v>2.8333333333333335</v>
      </c>
      <c r="AA69" s="67">
        <v>5</v>
      </c>
      <c r="AB69" s="70">
        <f t="shared" si="41"/>
        <v>0.83333333333333337</v>
      </c>
      <c r="AC69" s="67">
        <v>13</v>
      </c>
      <c r="AD69" s="68">
        <f t="shared" si="42"/>
        <v>2.1666666666666665</v>
      </c>
      <c r="AE69" s="67">
        <v>9</v>
      </c>
      <c r="AF69" s="68">
        <f t="shared" si="43"/>
        <v>1.5</v>
      </c>
      <c r="AG69" s="67">
        <v>6</v>
      </c>
      <c r="AH69" s="68">
        <f t="shared" si="44"/>
        <v>1</v>
      </c>
      <c r="AI69" s="67">
        <v>6</v>
      </c>
      <c r="AJ69" s="68">
        <f t="shared" si="45"/>
        <v>1</v>
      </c>
      <c r="AK69" s="67">
        <v>2</v>
      </c>
      <c r="AL69" s="68">
        <f t="shared" si="46"/>
        <v>0.33333333333333331</v>
      </c>
      <c r="AM69" s="67">
        <v>3</v>
      </c>
      <c r="AN69" s="68">
        <f t="shared" si="47"/>
        <v>0.5</v>
      </c>
      <c r="AO69" s="109">
        <v>6</v>
      </c>
      <c r="AP69" s="109">
        <f t="shared" si="48"/>
        <v>1</v>
      </c>
      <c r="AQ69" s="67">
        <v>4</v>
      </c>
      <c r="AR69" s="68">
        <f t="shared" si="49"/>
        <v>0.66666666666666663</v>
      </c>
      <c r="AS69" s="67">
        <v>5</v>
      </c>
      <c r="AT69" s="68">
        <f t="shared" si="50"/>
        <v>0.83333333333333337</v>
      </c>
      <c r="AU69" s="67">
        <v>5</v>
      </c>
      <c r="AV69" s="68">
        <f t="shared" si="51"/>
        <v>0.83333333333333337</v>
      </c>
      <c r="AW69" s="67">
        <v>4</v>
      </c>
      <c r="AX69" s="68">
        <f t="shared" si="52"/>
        <v>0.66666666666666663</v>
      </c>
      <c r="AY69" s="67">
        <v>2</v>
      </c>
      <c r="AZ69" s="68">
        <f t="shared" si="53"/>
        <v>0.33333333333333331</v>
      </c>
      <c r="BA69" s="110">
        <f t="shared" si="28"/>
        <v>395</v>
      </c>
      <c r="BB69" s="75">
        <f t="shared" si="54"/>
        <v>65.833333333333329</v>
      </c>
    </row>
    <row r="70" spans="1:54" ht="11.25" customHeight="1" x14ac:dyDescent="0.25">
      <c r="A70" s="157"/>
      <c r="B70" s="121" t="s">
        <v>73</v>
      </c>
      <c r="C70" s="67">
        <v>133</v>
      </c>
      <c r="D70" s="68">
        <f t="shared" si="29"/>
        <v>22.166666666666668</v>
      </c>
      <c r="E70" s="69">
        <v>47</v>
      </c>
      <c r="F70" s="70">
        <f t="shared" si="30"/>
        <v>7.833333333333333</v>
      </c>
      <c r="G70" s="67">
        <v>58</v>
      </c>
      <c r="H70" s="68">
        <f t="shared" si="31"/>
        <v>9.6666666666666661</v>
      </c>
      <c r="I70" s="67">
        <v>45</v>
      </c>
      <c r="J70" s="68">
        <f t="shared" si="32"/>
        <v>7.5</v>
      </c>
      <c r="K70" s="109">
        <v>4</v>
      </c>
      <c r="L70" s="109">
        <f t="shared" si="33"/>
        <v>0.66666666666666663</v>
      </c>
      <c r="M70" s="67">
        <v>17</v>
      </c>
      <c r="N70" s="68">
        <f t="shared" si="34"/>
        <v>2.8333333333333335</v>
      </c>
      <c r="O70" s="109">
        <v>14</v>
      </c>
      <c r="P70" s="109">
        <f t="shared" si="35"/>
        <v>2.3333333333333335</v>
      </c>
      <c r="Q70" s="67">
        <v>17</v>
      </c>
      <c r="R70" s="70">
        <f t="shared" si="36"/>
        <v>2.8333333333333335</v>
      </c>
      <c r="S70" s="109">
        <v>5</v>
      </c>
      <c r="T70" s="109">
        <f t="shared" si="37"/>
        <v>0.83333333333333337</v>
      </c>
      <c r="U70" s="67">
        <v>22</v>
      </c>
      <c r="V70" s="68">
        <f t="shared" si="38"/>
        <v>3.6666666666666665</v>
      </c>
      <c r="W70" s="67">
        <v>8</v>
      </c>
      <c r="X70" s="68">
        <f t="shared" si="39"/>
        <v>1.3333333333333333</v>
      </c>
      <c r="Y70" s="69">
        <v>8</v>
      </c>
      <c r="Z70" s="70">
        <f t="shared" si="40"/>
        <v>1.3333333333333333</v>
      </c>
      <c r="AA70" s="67">
        <v>3</v>
      </c>
      <c r="AB70" s="70">
        <f t="shared" si="41"/>
        <v>0.5</v>
      </c>
      <c r="AC70" s="67">
        <v>10</v>
      </c>
      <c r="AD70" s="68">
        <f t="shared" si="42"/>
        <v>1.6666666666666667</v>
      </c>
      <c r="AE70" s="67">
        <v>9</v>
      </c>
      <c r="AF70" s="68">
        <f t="shared" si="43"/>
        <v>1.5</v>
      </c>
      <c r="AG70" s="67">
        <v>7</v>
      </c>
      <c r="AH70" s="68">
        <f t="shared" si="44"/>
        <v>1.1666666666666667</v>
      </c>
      <c r="AI70" s="67">
        <v>1</v>
      </c>
      <c r="AJ70" s="68">
        <f t="shared" si="45"/>
        <v>0.16666666666666666</v>
      </c>
      <c r="AK70" s="67">
        <v>8</v>
      </c>
      <c r="AL70" s="68">
        <f t="shared" si="46"/>
        <v>1.3333333333333333</v>
      </c>
      <c r="AM70" s="67">
        <v>5</v>
      </c>
      <c r="AN70" s="68">
        <f t="shared" si="47"/>
        <v>0.83333333333333337</v>
      </c>
      <c r="AO70" s="109">
        <v>2</v>
      </c>
      <c r="AP70" s="109">
        <f t="shared" si="48"/>
        <v>0.33333333333333331</v>
      </c>
      <c r="AQ70" s="67">
        <v>2</v>
      </c>
      <c r="AR70" s="68">
        <f t="shared" si="49"/>
        <v>0.33333333333333331</v>
      </c>
      <c r="AS70" s="67">
        <v>3</v>
      </c>
      <c r="AT70" s="68">
        <f t="shared" si="50"/>
        <v>0.5</v>
      </c>
      <c r="AU70" s="67">
        <v>6</v>
      </c>
      <c r="AV70" s="68">
        <f t="shared" si="51"/>
        <v>1</v>
      </c>
      <c r="AW70" s="67">
        <v>3</v>
      </c>
      <c r="AX70" s="68">
        <f t="shared" si="52"/>
        <v>0.5</v>
      </c>
      <c r="AY70" s="67">
        <v>3</v>
      </c>
      <c r="AZ70" s="68">
        <f t="shared" si="53"/>
        <v>0.5</v>
      </c>
      <c r="BA70" s="110">
        <f t="shared" si="28"/>
        <v>440</v>
      </c>
      <c r="BB70" s="75">
        <f t="shared" si="54"/>
        <v>73.333333333333329</v>
      </c>
    </row>
    <row r="71" spans="1:54" ht="11.25" customHeight="1" x14ac:dyDescent="0.25">
      <c r="A71" s="157"/>
      <c r="B71" s="121" t="s">
        <v>74</v>
      </c>
      <c r="C71" s="67">
        <v>104</v>
      </c>
      <c r="D71" s="68">
        <f t="shared" si="29"/>
        <v>17.333333333333332</v>
      </c>
      <c r="E71" s="69">
        <v>59</v>
      </c>
      <c r="F71" s="70">
        <f t="shared" si="30"/>
        <v>9.8333333333333339</v>
      </c>
      <c r="G71" s="67">
        <v>46</v>
      </c>
      <c r="H71" s="68">
        <f t="shared" si="31"/>
        <v>7.666666666666667</v>
      </c>
      <c r="I71" s="67">
        <v>30</v>
      </c>
      <c r="J71" s="68">
        <f t="shared" si="32"/>
        <v>5</v>
      </c>
      <c r="K71" s="109">
        <v>15</v>
      </c>
      <c r="L71" s="109">
        <f t="shared" si="33"/>
        <v>2.5</v>
      </c>
      <c r="M71" s="67">
        <v>20</v>
      </c>
      <c r="N71" s="68">
        <f t="shared" si="34"/>
        <v>3.3333333333333335</v>
      </c>
      <c r="O71" s="109">
        <v>18</v>
      </c>
      <c r="P71" s="109">
        <f t="shared" si="35"/>
        <v>3</v>
      </c>
      <c r="Q71" s="67">
        <v>27</v>
      </c>
      <c r="R71" s="70">
        <f t="shared" si="36"/>
        <v>4.5</v>
      </c>
      <c r="S71" s="109">
        <v>12</v>
      </c>
      <c r="T71" s="109">
        <f t="shared" si="37"/>
        <v>2</v>
      </c>
      <c r="U71" s="67">
        <v>15</v>
      </c>
      <c r="V71" s="68">
        <f t="shared" si="38"/>
        <v>2.5</v>
      </c>
      <c r="W71" s="67">
        <v>14</v>
      </c>
      <c r="X71" s="68">
        <f t="shared" si="39"/>
        <v>2.3333333333333335</v>
      </c>
      <c r="Y71" s="69">
        <v>13</v>
      </c>
      <c r="Z71" s="70">
        <f t="shared" si="40"/>
        <v>2.1666666666666665</v>
      </c>
      <c r="AA71" s="67">
        <v>9</v>
      </c>
      <c r="AB71" s="70">
        <f t="shared" si="41"/>
        <v>1.5</v>
      </c>
      <c r="AC71" s="67">
        <v>5</v>
      </c>
      <c r="AD71" s="68">
        <f t="shared" si="42"/>
        <v>0.83333333333333337</v>
      </c>
      <c r="AE71" s="67">
        <v>7</v>
      </c>
      <c r="AF71" s="68">
        <f t="shared" si="43"/>
        <v>1.1666666666666667</v>
      </c>
      <c r="AG71" s="67">
        <v>10</v>
      </c>
      <c r="AH71" s="68">
        <f t="shared" si="44"/>
        <v>1.6666666666666667</v>
      </c>
      <c r="AI71" s="67">
        <v>3</v>
      </c>
      <c r="AJ71" s="68">
        <f t="shared" si="45"/>
        <v>0.5</v>
      </c>
      <c r="AK71" s="67">
        <v>5</v>
      </c>
      <c r="AL71" s="68">
        <f t="shared" si="46"/>
        <v>0.83333333333333337</v>
      </c>
      <c r="AM71" s="67">
        <v>4</v>
      </c>
      <c r="AN71" s="68">
        <f t="shared" si="47"/>
        <v>0.66666666666666663</v>
      </c>
      <c r="AO71" s="109">
        <v>9</v>
      </c>
      <c r="AP71" s="109">
        <f t="shared" si="48"/>
        <v>1.5</v>
      </c>
      <c r="AQ71" s="67">
        <v>3</v>
      </c>
      <c r="AR71" s="68">
        <f t="shared" si="49"/>
        <v>0.5</v>
      </c>
      <c r="AS71" s="67">
        <v>4</v>
      </c>
      <c r="AT71" s="68">
        <f t="shared" si="50"/>
        <v>0.66666666666666663</v>
      </c>
      <c r="AU71" s="67">
        <v>5</v>
      </c>
      <c r="AV71" s="68">
        <f t="shared" si="51"/>
        <v>0.83333333333333337</v>
      </c>
      <c r="AW71" s="67">
        <v>4</v>
      </c>
      <c r="AX71" s="68">
        <f t="shared" si="52"/>
        <v>0.66666666666666663</v>
      </c>
      <c r="AY71" s="67">
        <v>2</v>
      </c>
      <c r="AZ71" s="68">
        <f t="shared" si="53"/>
        <v>0.33333333333333331</v>
      </c>
      <c r="BA71" s="110">
        <f t="shared" si="28"/>
        <v>443</v>
      </c>
      <c r="BB71" s="75">
        <f t="shared" si="54"/>
        <v>73.833333333333329</v>
      </c>
    </row>
    <row r="72" spans="1:54" ht="11.25" customHeight="1" x14ac:dyDescent="0.25">
      <c r="A72" s="157"/>
      <c r="B72" s="121" t="s">
        <v>75</v>
      </c>
      <c r="C72" s="67">
        <v>26</v>
      </c>
      <c r="D72" s="68">
        <f t="shared" si="29"/>
        <v>4.333333333333333</v>
      </c>
      <c r="E72" s="69">
        <v>26</v>
      </c>
      <c r="F72" s="70">
        <f t="shared" si="30"/>
        <v>4.333333333333333</v>
      </c>
      <c r="G72" s="67">
        <v>24</v>
      </c>
      <c r="H72" s="68">
        <f t="shared" si="31"/>
        <v>4</v>
      </c>
      <c r="I72" s="67">
        <v>10</v>
      </c>
      <c r="J72" s="68">
        <f t="shared" si="32"/>
        <v>1.6666666666666667</v>
      </c>
      <c r="K72" s="109">
        <v>8</v>
      </c>
      <c r="L72" s="109">
        <f t="shared" si="33"/>
        <v>1.3333333333333333</v>
      </c>
      <c r="M72" s="67">
        <v>10</v>
      </c>
      <c r="N72" s="68">
        <f t="shared" si="34"/>
        <v>1.6666666666666667</v>
      </c>
      <c r="O72" s="109">
        <v>11</v>
      </c>
      <c r="P72" s="109">
        <f t="shared" si="35"/>
        <v>1.8333333333333333</v>
      </c>
      <c r="Q72" s="67">
        <v>11</v>
      </c>
      <c r="R72" s="70">
        <f t="shared" si="36"/>
        <v>1.8333333333333333</v>
      </c>
      <c r="S72" s="109">
        <v>7</v>
      </c>
      <c r="T72" s="109">
        <f t="shared" si="37"/>
        <v>1.1666666666666667</v>
      </c>
      <c r="U72" s="67">
        <v>8</v>
      </c>
      <c r="V72" s="68">
        <f t="shared" si="38"/>
        <v>1.3333333333333333</v>
      </c>
      <c r="W72" s="67">
        <v>7</v>
      </c>
      <c r="X72" s="68">
        <f t="shared" si="39"/>
        <v>1.1666666666666667</v>
      </c>
      <c r="Y72" s="69">
        <v>6</v>
      </c>
      <c r="Z72" s="70">
        <f t="shared" si="40"/>
        <v>1</v>
      </c>
      <c r="AA72" s="67">
        <v>5</v>
      </c>
      <c r="AB72" s="70">
        <f t="shared" si="41"/>
        <v>0.83333333333333337</v>
      </c>
      <c r="AC72" s="67">
        <v>4</v>
      </c>
      <c r="AD72" s="68">
        <f t="shared" si="42"/>
        <v>0.66666666666666663</v>
      </c>
      <c r="AE72" s="67">
        <v>5</v>
      </c>
      <c r="AF72" s="68">
        <f t="shared" si="43"/>
        <v>0.83333333333333337</v>
      </c>
      <c r="AG72" s="67">
        <v>1</v>
      </c>
      <c r="AH72" s="68">
        <f t="shared" si="44"/>
        <v>0.16666666666666666</v>
      </c>
      <c r="AI72" s="67">
        <v>1</v>
      </c>
      <c r="AJ72" s="68">
        <f t="shared" si="45"/>
        <v>0.16666666666666666</v>
      </c>
      <c r="AK72" s="67">
        <v>1</v>
      </c>
      <c r="AL72" s="68">
        <f t="shared" si="46"/>
        <v>0.16666666666666666</v>
      </c>
      <c r="AM72" s="67">
        <v>5</v>
      </c>
      <c r="AN72" s="68">
        <f t="shared" si="47"/>
        <v>0.83333333333333337</v>
      </c>
      <c r="AO72" s="109">
        <v>4</v>
      </c>
      <c r="AP72" s="109">
        <f t="shared" si="48"/>
        <v>0.66666666666666663</v>
      </c>
      <c r="AQ72" s="67">
        <v>2</v>
      </c>
      <c r="AR72" s="68">
        <f t="shared" si="49"/>
        <v>0.33333333333333331</v>
      </c>
      <c r="AS72" s="67">
        <v>5</v>
      </c>
      <c r="AT72" s="68">
        <f t="shared" si="50"/>
        <v>0.83333333333333337</v>
      </c>
      <c r="AU72" s="67">
        <v>3</v>
      </c>
      <c r="AV72" s="68">
        <f t="shared" si="51"/>
        <v>0.5</v>
      </c>
      <c r="AW72" s="67">
        <v>2</v>
      </c>
      <c r="AX72" s="68">
        <f t="shared" si="52"/>
        <v>0.33333333333333331</v>
      </c>
      <c r="AY72" s="67">
        <v>2</v>
      </c>
      <c r="AZ72" s="68">
        <f t="shared" si="53"/>
        <v>0.33333333333333331</v>
      </c>
      <c r="BA72" s="110">
        <f t="shared" si="28"/>
        <v>194</v>
      </c>
      <c r="BB72" s="75">
        <f t="shared" si="54"/>
        <v>32.333333333333336</v>
      </c>
    </row>
    <row r="73" spans="1:54" ht="11.25" customHeight="1" x14ac:dyDescent="0.25">
      <c r="A73" s="157"/>
      <c r="B73" s="121" t="s">
        <v>76</v>
      </c>
      <c r="C73" s="67">
        <v>264</v>
      </c>
      <c r="D73" s="68">
        <f t="shared" si="29"/>
        <v>44</v>
      </c>
      <c r="E73" s="69">
        <v>161</v>
      </c>
      <c r="F73" s="70">
        <f t="shared" si="30"/>
        <v>26.833333333333332</v>
      </c>
      <c r="G73" s="67">
        <v>128</v>
      </c>
      <c r="H73" s="68">
        <f t="shared" si="31"/>
        <v>21.333333333333332</v>
      </c>
      <c r="I73" s="67">
        <v>99</v>
      </c>
      <c r="J73" s="68">
        <f t="shared" si="32"/>
        <v>16.5</v>
      </c>
      <c r="K73" s="109">
        <v>24</v>
      </c>
      <c r="L73" s="109">
        <f t="shared" si="33"/>
        <v>4</v>
      </c>
      <c r="M73" s="67">
        <v>37</v>
      </c>
      <c r="N73" s="68">
        <f t="shared" si="34"/>
        <v>6.166666666666667</v>
      </c>
      <c r="O73" s="109">
        <v>34</v>
      </c>
      <c r="P73" s="109">
        <f t="shared" si="35"/>
        <v>5.666666666666667</v>
      </c>
      <c r="Q73" s="67">
        <v>44</v>
      </c>
      <c r="R73" s="70">
        <f t="shared" si="36"/>
        <v>7.333333333333333</v>
      </c>
      <c r="S73" s="109">
        <v>14</v>
      </c>
      <c r="T73" s="109">
        <f t="shared" si="37"/>
        <v>2.3333333333333335</v>
      </c>
      <c r="U73" s="67">
        <v>51</v>
      </c>
      <c r="V73" s="68">
        <f t="shared" si="38"/>
        <v>8.5</v>
      </c>
      <c r="W73" s="67">
        <v>21</v>
      </c>
      <c r="X73" s="68">
        <f t="shared" si="39"/>
        <v>3.5</v>
      </c>
      <c r="Y73" s="69">
        <v>24</v>
      </c>
      <c r="Z73" s="70">
        <f t="shared" si="40"/>
        <v>4</v>
      </c>
      <c r="AA73" s="67">
        <v>13</v>
      </c>
      <c r="AB73" s="70">
        <f t="shared" si="41"/>
        <v>2.1666666666666665</v>
      </c>
      <c r="AC73" s="67">
        <v>36</v>
      </c>
      <c r="AD73" s="68">
        <f t="shared" si="42"/>
        <v>6</v>
      </c>
      <c r="AE73" s="67">
        <v>19</v>
      </c>
      <c r="AF73" s="68">
        <f t="shared" si="43"/>
        <v>3.1666666666666665</v>
      </c>
      <c r="AG73" s="67">
        <v>21</v>
      </c>
      <c r="AH73" s="68">
        <f t="shared" si="44"/>
        <v>3.5</v>
      </c>
      <c r="AI73" s="67">
        <v>8</v>
      </c>
      <c r="AJ73" s="68">
        <f t="shared" si="45"/>
        <v>1.3333333333333333</v>
      </c>
      <c r="AK73" s="67">
        <v>12</v>
      </c>
      <c r="AL73" s="68">
        <f t="shared" si="46"/>
        <v>2</v>
      </c>
      <c r="AM73" s="67">
        <v>12</v>
      </c>
      <c r="AN73" s="68">
        <f t="shared" si="47"/>
        <v>2</v>
      </c>
      <c r="AO73" s="109">
        <v>12</v>
      </c>
      <c r="AP73" s="109">
        <f t="shared" si="48"/>
        <v>2</v>
      </c>
      <c r="AQ73" s="67">
        <v>14</v>
      </c>
      <c r="AR73" s="68">
        <f t="shared" si="49"/>
        <v>2.3333333333333335</v>
      </c>
      <c r="AS73" s="67">
        <v>10</v>
      </c>
      <c r="AT73" s="68">
        <f t="shared" si="50"/>
        <v>1.6666666666666667</v>
      </c>
      <c r="AU73" s="67">
        <v>5</v>
      </c>
      <c r="AV73" s="68">
        <f t="shared" si="51"/>
        <v>0.83333333333333337</v>
      </c>
      <c r="AW73" s="67">
        <v>5</v>
      </c>
      <c r="AX73" s="68">
        <f t="shared" si="52"/>
        <v>0.83333333333333337</v>
      </c>
      <c r="AY73" s="67">
        <v>11</v>
      </c>
      <c r="AZ73" s="68">
        <f t="shared" si="53"/>
        <v>1.8333333333333333</v>
      </c>
      <c r="BA73" s="110">
        <f t="shared" si="28"/>
        <v>1079</v>
      </c>
      <c r="BB73" s="75">
        <f t="shared" si="54"/>
        <v>179.83333333333334</v>
      </c>
    </row>
    <row r="74" spans="1:54" ht="11.25" customHeight="1" x14ac:dyDescent="0.25">
      <c r="A74" s="157"/>
      <c r="B74" s="121" t="s">
        <v>77</v>
      </c>
      <c r="C74" s="67">
        <v>189</v>
      </c>
      <c r="D74" s="68">
        <f t="shared" si="29"/>
        <v>31.5</v>
      </c>
      <c r="E74" s="69">
        <v>141</v>
      </c>
      <c r="F74" s="70">
        <f t="shared" si="30"/>
        <v>23.5</v>
      </c>
      <c r="G74" s="67">
        <v>86</v>
      </c>
      <c r="H74" s="68">
        <f t="shared" si="31"/>
        <v>14.333333333333334</v>
      </c>
      <c r="I74" s="67">
        <v>78</v>
      </c>
      <c r="J74" s="68">
        <f t="shared" si="32"/>
        <v>13</v>
      </c>
      <c r="K74" s="109">
        <v>29</v>
      </c>
      <c r="L74" s="109">
        <f t="shared" si="33"/>
        <v>4.833333333333333</v>
      </c>
      <c r="M74" s="67">
        <v>45</v>
      </c>
      <c r="N74" s="68">
        <f t="shared" si="34"/>
        <v>7.5</v>
      </c>
      <c r="O74" s="109">
        <v>43</v>
      </c>
      <c r="P74" s="109">
        <f t="shared" si="35"/>
        <v>7.166666666666667</v>
      </c>
      <c r="Q74" s="67">
        <v>33</v>
      </c>
      <c r="R74" s="70">
        <f t="shared" si="36"/>
        <v>5.5</v>
      </c>
      <c r="S74" s="109">
        <v>14</v>
      </c>
      <c r="T74" s="109">
        <f t="shared" si="37"/>
        <v>2.3333333333333335</v>
      </c>
      <c r="U74" s="67">
        <v>37</v>
      </c>
      <c r="V74" s="68">
        <f t="shared" si="38"/>
        <v>6.166666666666667</v>
      </c>
      <c r="W74" s="67">
        <v>25</v>
      </c>
      <c r="X74" s="68">
        <f t="shared" si="39"/>
        <v>4.166666666666667</v>
      </c>
      <c r="Y74" s="69">
        <v>28</v>
      </c>
      <c r="Z74" s="70">
        <f t="shared" si="40"/>
        <v>4.666666666666667</v>
      </c>
      <c r="AA74" s="67">
        <v>11</v>
      </c>
      <c r="AB74" s="70">
        <f t="shared" si="41"/>
        <v>1.8333333333333333</v>
      </c>
      <c r="AC74" s="67">
        <v>27</v>
      </c>
      <c r="AD74" s="68">
        <f t="shared" si="42"/>
        <v>4.5</v>
      </c>
      <c r="AE74" s="67">
        <v>35</v>
      </c>
      <c r="AF74" s="68">
        <f t="shared" si="43"/>
        <v>5.833333333333333</v>
      </c>
      <c r="AG74" s="67">
        <v>16</v>
      </c>
      <c r="AH74" s="68">
        <f t="shared" si="44"/>
        <v>2.6666666666666665</v>
      </c>
      <c r="AI74" s="67">
        <v>4</v>
      </c>
      <c r="AJ74" s="68">
        <f t="shared" si="45"/>
        <v>0.66666666666666663</v>
      </c>
      <c r="AK74" s="67">
        <v>12</v>
      </c>
      <c r="AL74" s="68">
        <f t="shared" si="46"/>
        <v>2</v>
      </c>
      <c r="AM74" s="67">
        <v>10</v>
      </c>
      <c r="AN74" s="68">
        <f t="shared" si="47"/>
        <v>1.6666666666666667</v>
      </c>
      <c r="AO74" s="109">
        <v>6</v>
      </c>
      <c r="AP74" s="109">
        <f t="shared" si="48"/>
        <v>1</v>
      </c>
      <c r="AQ74" s="67">
        <v>3</v>
      </c>
      <c r="AR74" s="68">
        <f t="shared" si="49"/>
        <v>0.5</v>
      </c>
      <c r="AS74" s="67">
        <v>16</v>
      </c>
      <c r="AT74" s="68">
        <f t="shared" si="50"/>
        <v>2.6666666666666665</v>
      </c>
      <c r="AU74" s="67">
        <v>7</v>
      </c>
      <c r="AV74" s="68">
        <f t="shared" si="51"/>
        <v>1.1666666666666667</v>
      </c>
      <c r="AW74" s="67">
        <v>7</v>
      </c>
      <c r="AX74" s="68">
        <f t="shared" si="52"/>
        <v>1.1666666666666667</v>
      </c>
      <c r="AY74" s="67">
        <v>4</v>
      </c>
      <c r="AZ74" s="68">
        <f t="shared" si="53"/>
        <v>0.66666666666666663</v>
      </c>
      <c r="BA74" s="110">
        <f t="shared" si="28"/>
        <v>906</v>
      </c>
      <c r="BB74" s="75">
        <f t="shared" si="54"/>
        <v>151</v>
      </c>
    </row>
    <row r="75" spans="1:54" ht="11.25" customHeight="1" x14ac:dyDescent="0.25">
      <c r="A75" s="157"/>
      <c r="B75" s="121" t="s">
        <v>78</v>
      </c>
      <c r="C75" s="67">
        <v>25</v>
      </c>
      <c r="D75" s="68">
        <f t="shared" si="29"/>
        <v>4.166666666666667</v>
      </c>
      <c r="E75" s="69">
        <v>2</v>
      </c>
      <c r="F75" s="70">
        <f t="shared" si="30"/>
        <v>0.33333333333333331</v>
      </c>
      <c r="G75" s="67">
        <v>0</v>
      </c>
      <c r="H75" s="68">
        <f t="shared" si="31"/>
        <v>0</v>
      </c>
      <c r="I75" s="67">
        <v>2</v>
      </c>
      <c r="J75" s="68">
        <f t="shared" si="32"/>
        <v>0.33333333333333331</v>
      </c>
      <c r="K75" s="109">
        <v>2</v>
      </c>
      <c r="L75" s="109">
        <f t="shared" si="33"/>
        <v>0.33333333333333331</v>
      </c>
      <c r="M75" s="67">
        <v>2</v>
      </c>
      <c r="N75" s="68">
        <f t="shared" si="34"/>
        <v>0.33333333333333331</v>
      </c>
      <c r="O75" s="109">
        <v>2</v>
      </c>
      <c r="P75" s="109">
        <f t="shared" si="35"/>
        <v>0.33333333333333331</v>
      </c>
      <c r="Q75" s="67">
        <v>1</v>
      </c>
      <c r="R75" s="70">
        <f t="shared" si="36"/>
        <v>0.16666666666666666</v>
      </c>
      <c r="S75" s="109">
        <v>3</v>
      </c>
      <c r="T75" s="109">
        <f t="shared" si="37"/>
        <v>0.5</v>
      </c>
      <c r="U75" s="67">
        <v>2</v>
      </c>
      <c r="V75" s="68">
        <f t="shared" si="38"/>
        <v>0.33333333333333331</v>
      </c>
      <c r="W75" s="67">
        <v>1</v>
      </c>
      <c r="X75" s="68">
        <f t="shared" si="39"/>
        <v>0.16666666666666666</v>
      </c>
      <c r="Y75" s="69">
        <v>1</v>
      </c>
      <c r="Z75" s="70">
        <f t="shared" si="40"/>
        <v>0.16666666666666666</v>
      </c>
      <c r="AA75" s="67">
        <v>1</v>
      </c>
      <c r="AB75" s="70">
        <f t="shared" si="41"/>
        <v>0.16666666666666666</v>
      </c>
      <c r="AC75" s="67">
        <v>2</v>
      </c>
      <c r="AD75" s="68">
        <f t="shared" si="42"/>
        <v>0.33333333333333331</v>
      </c>
      <c r="AE75" s="67">
        <v>2</v>
      </c>
      <c r="AF75" s="68">
        <f t="shared" si="43"/>
        <v>0.33333333333333331</v>
      </c>
      <c r="AG75" s="67">
        <v>0</v>
      </c>
      <c r="AH75" s="68">
        <f t="shared" si="44"/>
        <v>0</v>
      </c>
      <c r="AI75" s="67">
        <v>1</v>
      </c>
      <c r="AJ75" s="68">
        <f t="shared" si="45"/>
        <v>0.16666666666666666</v>
      </c>
      <c r="AK75" s="67">
        <v>0</v>
      </c>
      <c r="AL75" s="68">
        <f t="shared" si="46"/>
        <v>0</v>
      </c>
      <c r="AM75" s="67">
        <v>0</v>
      </c>
      <c r="AN75" s="68">
        <f t="shared" si="47"/>
        <v>0</v>
      </c>
      <c r="AO75" s="109">
        <v>0</v>
      </c>
      <c r="AP75" s="109">
        <f t="shared" si="48"/>
        <v>0</v>
      </c>
      <c r="AQ75" s="67">
        <v>0</v>
      </c>
      <c r="AR75" s="68">
        <f t="shared" si="49"/>
        <v>0</v>
      </c>
      <c r="AS75" s="67">
        <v>0</v>
      </c>
      <c r="AT75" s="68">
        <f t="shared" si="50"/>
        <v>0</v>
      </c>
      <c r="AU75" s="67">
        <v>2</v>
      </c>
      <c r="AV75" s="68">
        <f t="shared" si="51"/>
        <v>0.33333333333333331</v>
      </c>
      <c r="AW75" s="67">
        <v>0</v>
      </c>
      <c r="AX75" s="68">
        <f t="shared" si="52"/>
        <v>0</v>
      </c>
      <c r="AY75" s="67">
        <v>1</v>
      </c>
      <c r="AZ75" s="68">
        <f t="shared" si="53"/>
        <v>0.16666666666666666</v>
      </c>
      <c r="BA75" s="110">
        <f t="shared" si="28"/>
        <v>52</v>
      </c>
      <c r="BB75" s="75">
        <f t="shared" si="54"/>
        <v>8.6666666666666661</v>
      </c>
    </row>
    <row r="76" spans="1:54" ht="11.25" customHeight="1" x14ac:dyDescent="0.25">
      <c r="A76" s="157"/>
      <c r="B76" s="121" t="s">
        <v>79</v>
      </c>
      <c r="C76" s="67">
        <v>73</v>
      </c>
      <c r="D76" s="68">
        <f t="shared" si="29"/>
        <v>12.166666666666666</v>
      </c>
      <c r="E76" s="69">
        <v>53</v>
      </c>
      <c r="F76" s="70">
        <f t="shared" si="30"/>
        <v>8.8333333333333339</v>
      </c>
      <c r="G76" s="67">
        <v>59</v>
      </c>
      <c r="H76" s="68">
        <f t="shared" si="31"/>
        <v>9.8333333333333339</v>
      </c>
      <c r="I76" s="67">
        <v>44</v>
      </c>
      <c r="J76" s="68">
        <f t="shared" si="32"/>
        <v>7.333333333333333</v>
      </c>
      <c r="K76" s="109">
        <v>20</v>
      </c>
      <c r="L76" s="109">
        <f t="shared" si="33"/>
        <v>3.3333333333333335</v>
      </c>
      <c r="M76" s="67">
        <v>20</v>
      </c>
      <c r="N76" s="68">
        <f t="shared" si="34"/>
        <v>3.3333333333333335</v>
      </c>
      <c r="O76" s="109">
        <v>22</v>
      </c>
      <c r="P76" s="109">
        <f t="shared" si="35"/>
        <v>3.6666666666666665</v>
      </c>
      <c r="Q76" s="67">
        <v>19</v>
      </c>
      <c r="R76" s="70">
        <f t="shared" si="36"/>
        <v>3.1666666666666665</v>
      </c>
      <c r="S76" s="109">
        <v>16</v>
      </c>
      <c r="T76" s="109">
        <f t="shared" si="37"/>
        <v>2.6666666666666665</v>
      </c>
      <c r="U76" s="67">
        <v>17</v>
      </c>
      <c r="V76" s="68">
        <f t="shared" si="38"/>
        <v>2.8333333333333335</v>
      </c>
      <c r="W76" s="67">
        <v>17</v>
      </c>
      <c r="X76" s="68">
        <f t="shared" si="39"/>
        <v>2.8333333333333335</v>
      </c>
      <c r="Y76" s="69">
        <v>12</v>
      </c>
      <c r="Z76" s="70">
        <f t="shared" si="40"/>
        <v>2</v>
      </c>
      <c r="AA76" s="67">
        <v>18</v>
      </c>
      <c r="AB76" s="70">
        <f t="shared" si="41"/>
        <v>3</v>
      </c>
      <c r="AC76" s="67">
        <v>16</v>
      </c>
      <c r="AD76" s="68">
        <f t="shared" si="42"/>
        <v>2.6666666666666665</v>
      </c>
      <c r="AE76" s="67">
        <v>9</v>
      </c>
      <c r="AF76" s="68">
        <f t="shared" si="43"/>
        <v>1.5</v>
      </c>
      <c r="AG76" s="67">
        <v>9</v>
      </c>
      <c r="AH76" s="68">
        <f t="shared" si="44"/>
        <v>1.5</v>
      </c>
      <c r="AI76" s="67">
        <v>6</v>
      </c>
      <c r="AJ76" s="68">
        <f t="shared" si="45"/>
        <v>1</v>
      </c>
      <c r="AK76" s="67">
        <v>3</v>
      </c>
      <c r="AL76" s="68">
        <f t="shared" si="46"/>
        <v>0.5</v>
      </c>
      <c r="AM76" s="67">
        <v>8</v>
      </c>
      <c r="AN76" s="68">
        <f t="shared" si="47"/>
        <v>1.3333333333333333</v>
      </c>
      <c r="AO76" s="109">
        <v>8</v>
      </c>
      <c r="AP76" s="109">
        <f t="shared" si="48"/>
        <v>1.3333333333333333</v>
      </c>
      <c r="AQ76" s="67">
        <v>2</v>
      </c>
      <c r="AR76" s="68">
        <f t="shared" si="49"/>
        <v>0.33333333333333331</v>
      </c>
      <c r="AS76" s="67">
        <v>5</v>
      </c>
      <c r="AT76" s="68">
        <f t="shared" si="50"/>
        <v>0.83333333333333337</v>
      </c>
      <c r="AU76" s="67">
        <v>7</v>
      </c>
      <c r="AV76" s="68">
        <f t="shared" si="51"/>
        <v>1.1666666666666667</v>
      </c>
      <c r="AW76" s="67">
        <v>4</v>
      </c>
      <c r="AX76" s="68">
        <f t="shared" si="52"/>
        <v>0.66666666666666663</v>
      </c>
      <c r="AY76" s="67">
        <v>3</v>
      </c>
      <c r="AZ76" s="68">
        <f t="shared" si="53"/>
        <v>0.5</v>
      </c>
      <c r="BA76" s="110">
        <f t="shared" si="28"/>
        <v>470</v>
      </c>
      <c r="BB76" s="75">
        <f t="shared" si="54"/>
        <v>78.333333333333329</v>
      </c>
    </row>
    <row r="77" spans="1:54" ht="11.25" customHeight="1" x14ac:dyDescent="0.25">
      <c r="A77" s="157"/>
      <c r="B77" s="121" t="s">
        <v>80</v>
      </c>
      <c r="C77" s="67">
        <v>412</v>
      </c>
      <c r="D77" s="68">
        <f t="shared" si="29"/>
        <v>68.666666666666671</v>
      </c>
      <c r="E77" s="69">
        <v>282</v>
      </c>
      <c r="F77" s="70">
        <f t="shared" si="30"/>
        <v>47</v>
      </c>
      <c r="G77" s="67">
        <v>368</v>
      </c>
      <c r="H77" s="68">
        <f t="shared" si="31"/>
        <v>61.333333333333336</v>
      </c>
      <c r="I77" s="67">
        <v>177</v>
      </c>
      <c r="J77" s="68">
        <f t="shared" si="32"/>
        <v>29.5</v>
      </c>
      <c r="K77" s="109">
        <v>381</v>
      </c>
      <c r="L77" s="109">
        <f t="shared" si="33"/>
        <v>63.5</v>
      </c>
      <c r="M77" s="67">
        <v>105</v>
      </c>
      <c r="N77" s="68">
        <f t="shared" si="34"/>
        <v>17.5</v>
      </c>
      <c r="O77" s="109">
        <v>238</v>
      </c>
      <c r="P77" s="109">
        <f t="shared" si="35"/>
        <v>39.666666666666664</v>
      </c>
      <c r="Q77" s="67">
        <v>118</v>
      </c>
      <c r="R77" s="70">
        <f t="shared" si="36"/>
        <v>19.666666666666668</v>
      </c>
      <c r="S77" s="109">
        <v>339</v>
      </c>
      <c r="T77" s="109">
        <f t="shared" si="37"/>
        <v>56.5</v>
      </c>
      <c r="U77" s="67">
        <v>83</v>
      </c>
      <c r="V77" s="68">
        <f t="shared" si="38"/>
        <v>13.833333333333334</v>
      </c>
      <c r="W77" s="67">
        <v>78</v>
      </c>
      <c r="X77" s="68">
        <f t="shared" si="39"/>
        <v>13</v>
      </c>
      <c r="Y77" s="69">
        <v>112</v>
      </c>
      <c r="Z77" s="70">
        <f t="shared" si="40"/>
        <v>18.666666666666668</v>
      </c>
      <c r="AA77" s="67">
        <v>240</v>
      </c>
      <c r="AB77" s="70">
        <f t="shared" si="41"/>
        <v>40</v>
      </c>
      <c r="AC77" s="67">
        <v>92</v>
      </c>
      <c r="AD77" s="68">
        <f t="shared" si="42"/>
        <v>15.333333333333334</v>
      </c>
      <c r="AE77" s="67">
        <v>102</v>
      </c>
      <c r="AF77" s="68">
        <f t="shared" si="43"/>
        <v>17</v>
      </c>
      <c r="AG77" s="67">
        <v>83</v>
      </c>
      <c r="AH77" s="68">
        <f t="shared" si="44"/>
        <v>13.833333333333334</v>
      </c>
      <c r="AI77" s="67">
        <v>88</v>
      </c>
      <c r="AJ77" s="68">
        <f t="shared" si="45"/>
        <v>14.666666666666666</v>
      </c>
      <c r="AK77" s="67">
        <v>26</v>
      </c>
      <c r="AL77" s="68">
        <f t="shared" si="46"/>
        <v>4.333333333333333</v>
      </c>
      <c r="AM77" s="67">
        <v>44</v>
      </c>
      <c r="AN77" s="68">
        <f t="shared" si="47"/>
        <v>7.333333333333333</v>
      </c>
      <c r="AO77" s="109">
        <v>47</v>
      </c>
      <c r="AP77" s="109">
        <f t="shared" si="48"/>
        <v>7.833333333333333</v>
      </c>
      <c r="AQ77" s="67">
        <v>20</v>
      </c>
      <c r="AR77" s="68">
        <f t="shared" si="49"/>
        <v>3.3333333333333335</v>
      </c>
      <c r="AS77" s="67">
        <v>95</v>
      </c>
      <c r="AT77" s="68">
        <f t="shared" si="50"/>
        <v>15.833333333333334</v>
      </c>
      <c r="AU77" s="67">
        <v>42</v>
      </c>
      <c r="AV77" s="68">
        <f t="shared" si="51"/>
        <v>7</v>
      </c>
      <c r="AW77" s="67">
        <v>30</v>
      </c>
      <c r="AX77" s="68">
        <f t="shared" si="52"/>
        <v>5</v>
      </c>
      <c r="AY77" s="67">
        <v>18</v>
      </c>
      <c r="AZ77" s="68">
        <f t="shared" si="53"/>
        <v>3</v>
      </c>
      <c r="BA77" s="110">
        <f t="shared" si="28"/>
        <v>3620</v>
      </c>
      <c r="BB77" s="75">
        <f t="shared" si="54"/>
        <v>603.33333333333337</v>
      </c>
    </row>
    <row r="78" spans="1:54" ht="11.25" customHeight="1" x14ac:dyDescent="0.25">
      <c r="A78" s="157"/>
      <c r="B78" s="122" t="s">
        <v>83</v>
      </c>
      <c r="C78" s="67">
        <v>92</v>
      </c>
      <c r="D78" s="68">
        <f t="shared" si="29"/>
        <v>15.333333333333334</v>
      </c>
      <c r="E78" s="69">
        <v>61</v>
      </c>
      <c r="F78" s="70">
        <f t="shared" si="30"/>
        <v>10.166666666666666</v>
      </c>
      <c r="G78" s="67">
        <v>46</v>
      </c>
      <c r="H78" s="68">
        <f t="shared" si="31"/>
        <v>7.666666666666667</v>
      </c>
      <c r="I78" s="67">
        <v>29</v>
      </c>
      <c r="J78" s="68">
        <f t="shared" si="32"/>
        <v>4.833333333333333</v>
      </c>
      <c r="K78" s="109">
        <v>7</v>
      </c>
      <c r="L78" s="109">
        <f t="shared" si="33"/>
        <v>1.1666666666666667</v>
      </c>
      <c r="M78" s="67">
        <v>31</v>
      </c>
      <c r="N78" s="68">
        <f t="shared" si="34"/>
        <v>5.166666666666667</v>
      </c>
      <c r="O78" s="109">
        <v>10</v>
      </c>
      <c r="P78" s="109">
        <f t="shared" si="35"/>
        <v>1.6666666666666667</v>
      </c>
      <c r="Q78" s="67">
        <v>15</v>
      </c>
      <c r="R78" s="70">
        <f t="shared" si="36"/>
        <v>2.5</v>
      </c>
      <c r="S78" s="109">
        <v>3</v>
      </c>
      <c r="T78" s="109">
        <f t="shared" si="37"/>
        <v>0.5</v>
      </c>
      <c r="U78" s="67">
        <v>11</v>
      </c>
      <c r="V78" s="68">
        <f t="shared" si="38"/>
        <v>1.8333333333333333</v>
      </c>
      <c r="W78" s="67">
        <v>12</v>
      </c>
      <c r="X78" s="68">
        <f t="shared" si="39"/>
        <v>2</v>
      </c>
      <c r="Y78" s="69">
        <v>7</v>
      </c>
      <c r="Z78" s="70">
        <f t="shared" si="40"/>
        <v>1.1666666666666667</v>
      </c>
      <c r="AA78" s="67">
        <v>3</v>
      </c>
      <c r="AB78" s="70">
        <f t="shared" si="41"/>
        <v>0.5</v>
      </c>
      <c r="AC78" s="67">
        <v>7</v>
      </c>
      <c r="AD78" s="68">
        <f t="shared" si="42"/>
        <v>1.1666666666666667</v>
      </c>
      <c r="AE78" s="67">
        <v>6</v>
      </c>
      <c r="AF78" s="68">
        <f t="shared" si="43"/>
        <v>1</v>
      </c>
      <c r="AG78" s="67">
        <v>7</v>
      </c>
      <c r="AH78" s="68">
        <f t="shared" si="44"/>
        <v>1.1666666666666667</v>
      </c>
      <c r="AI78" s="67">
        <v>2</v>
      </c>
      <c r="AJ78" s="68">
        <f t="shared" si="45"/>
        <v>0.33333333333333331</v>
      </c>
      <c r="AK78" s="67">
        <v>2</v>
      </c>
      <c r="AL78" s="68">
        <f t="shared" si="46"/>
        <v>0.33333333333333331</v>
      </c>
      <c r="AM78" s="67">
        <v>9</v>
      </c>
      <c r="AN78" s="68">
        <f t="shared" si="47"/>
        <v>1.5</v>
      </c>
      <c r="AO78" s="109">
        <v>7</v>
      </c>
      <c r="AP78" s="109">
        <f t="shared" si="48"/>
        <v>1.1666666666666667</v>
      </c>
      <c r="AQ78" s="67">
        <v>9</v>
      </c>
      <c r="AR78" s="68">
        <f t="shared" si="49"/>
        <v>1.5</v>
      </c>
      <c r="AS78" s="67">
        <v>3</v>
      </c>
      <c r="AT78" s="68">
        <f t="shared" si="50"/>
        <v>0.5</v>
      </c>
      <c r="AU78" s="67">
        <v>6</v>
      </c>
      <c r="AV78" s="68">
        <f t="shared" si="51"/>
        <v>1</v>
      </c>
      <c r="AW78" s="67">
        <v>3</v>
      </c>
      <c r="AX78" s="68">
        <f t="shared" si="52"/>
        <v>0.5</v>
      </c>
      <c r="AY78" s="67">
        <v>1</v>
      </c>
      <c r="AZ78" s="68">
        <f t="shared" si="53"/>
        <v>0.16666666666666666</v>
      </c>
      <c r="BA78" s="110">
        <f t="shared" si="28"/>
        <v>389</v>
      </c>
      <c r="BB78" s="75">
        <f t="shared" si="54"/>
        <v>64.833333333333329</v>
      </c>
    </row>
    <row r="79" spans="1:54" ht="11.25" customHeight="1" x14ac:dyDescent="0.25">
      <c r="A79" s="157" t="s">
        <v>135</v>
      </c>
      <c r="B79" s="120" t="s">
        <v>81</v>
      </c>
      <c r="C79" s="67">
        <v>101</v>
      </c>
      <c r="D79" s="68">
        <f t="shared" si="29"/>
        <v>16.833333333333332</v>
      </c>
      <c r="E79" s="69">
        <v>111</v>
      </c>
      <c r="F79" s="70">
        <f t="shared" si="30"/>
        <v>18.5</v>
      </c>
      <c r="G79" s="67">
        <v>42</v>
      </c>
      <c r="H79" s="68">
        <f t="shared" si="31"/>
        <v>7</v>
      </c>
      <c r="I79" s="67">
        <v>33</v>
      </c>
      <c r="J79" s="68">
        <f t="shared" si="32"/>
        <v>5.5</v>
      </c>
      <c r="K79" s="109">
        <v>8</v>
      </c>
      <c r="L79" s="109">
        <f t="shared" si="33"/>
        <v>1.3333333333333333</v>
      </c>
      <c r="M79" s="67">
        <v>24</v>
      </c>
      <c r="N79" s="68">
        <f t="shared" si="34"/>
        <v>4</v>
      </c>
      <c r="O79" s="109">
        <v>13</v>
      </c>
      <c r="P79" s="109">
        <f t="shared" si="35"/>
        <v>2.1666666666666665</v>
      </c>
      <c r="Q79" s="67">
        <v>15</v>
      </c>
      <c r="R79" s="70">
        <f t="shared" si="36"/>
        <v>2.5</v>
      </c>
      <c r="S79" s="109">
        <v>1</v>
      </c>
      <c r="T79" s="109">
        <f t="shared" si="37"/>
        <v>0.16666666666666666</v>
      </c>
      <c r="U79" s="67">
        <v>13</v>
      </c>
      <c r="V79" s="68">
        <f t="shared" si="38"/>
        <v>2.1666666666666665</v>
      </c>
      <c r="W79" s="67">
        <v>13</v>
      </c>
      <c r="X79" s="68">
        <f t="shared" si="39"/>
        <v>2.1666666666666665</v>
      </c>
      <c r="Y79" s="69">
        <v>5</v>
      </c>
      <c r="Z79" s="70">
        <f t="shared" si="40"/>
        <v>0.83333333333333337</v>
      </c>
      <c r="AA79" s="67">
        <v>2</v>
      </c>
      <c r="AB79" s="70">
        <f t="shared" si="41"/>
        <v>0.33333333333333331</v>
      </c>
      <c r="AC79" s="67">
        <v>13</v>
      </c>
      <c r="AD79" s="68">
        <f t="shared" si="42"/>
        <v>2.1666666666666665</v>
      </c>
      <c r="AE79" s="67">
        <v>5</v>
      </c>
      <c r="AF79" s="68">
        <f t="shared" si="43"/>
        <v>0.83333333333333337</v>
      </c>
      <c r="AG79" s="67">
        <v>8</v>
      </c>
      <c r="AH79" s="68">
        <f t="shared" si="44"/>
        <v>1.3333333333333333</v>
      </c>
      <c r="AI79" s="67">
        <v>2</v>
      </c>
      <c r="AJ79" s="68">
        <f t="shared" si="45"/>
        <v>0.33333333333333331</v>
      </c>
      <c r="AK79" s="67">
        <v>3</v>
      </c>
      <c r="AL79" s="68">
        <f t="shared" si="46"/>
        <v>0.5</v>
      </c>
      <c r="AM79" s="67">
        <v>5</v>
      </c>
      <c r="AN79" s="68">
        <f t="shared" si="47"/>
        <v>0.83333333333333337</v>
      </c>
      <c r="AO79" s="109">
        <v>5</v>
      </c>
      <c r="AP79" s="109">
        <f t="shared" si="48"/>
        <v>0.83333333333333337</v>
      </c>
      <c r="AQ79" s="67">
        <v>10</v>
      </c>
      <c r="AR79" s="68">
        <f t="shared" si="49"/>
        <v>1.6666666666666667</v>
      </c>
      <c r="AS79" s="67">
        <v>4</v>
      </c>
      <c r="AT79" s="68">
        <f t="shared" si="50"/>
        <v>0.66666666666666663</v>
      </c>
      <c r="AU79" s="67">
        <v>4</v>
      </c>
      <c r="AV79" s="68">
        <f t="shared" si="51"/>
        <v>0.66666666666666663</v>
      </c>
      <c r="AW79" s="67">
        <v>3</v>
      </c>
      <c r="AX79" s="68">
        <f t="shared" si="52"/>
        <v>0.5</v>
      </c>
      <c r="AY79" s="67">
        <v>3</v>
      </c>
      <c r="AZ79" s="68">
        <f t="shared" si="53"/>
        <v>0.5</v>
      </c>
      <c r="BA79" s="110">
        <f t="shared" si="28"/>
        <v>446</v>
      </c>
      <c r="BB79" s="75">
        <f t="shared" si="54"/>
        <v>74.333333333333329</v>
      </c>
    </row>
    <row r="80" spans="1:54" ht="11.25" customHeight="1" x14ac:dyDescent="0.25">
      <c r="A80" s="157"/>
      <c r="B80" s="121" t="s">
        <v>82</v>
      </c>
      <c r="C80" s="67">
        <v>210</v>
      </c>
      <c r="D80" s="68">
        <f t="shared" si="29"/>
        <v>35</v>
      </c>
      <c r="E80" s="69">
        <v>82</v>
      </c>
      <c r="F80" s="70">
        <f t="shared" si="30"/>
        <v>13.666666666666666</v>
      </c>
      <c r="G80" s="67">
        <v>49</v>
      </c>
      <c r="H80" s="68">
        <f t="shared" si="31"/>
        <v>8.1666666666666661</v>
      </c>
      <c r="I80" s="67">
        <v>36</v>
      </c>
      <c r="J80" s="68">
        <f t="shared" si="32"/>
        <v>6</v>
      </c>
      <c r="K80" s="109">
        <v>11</v>
      </c>
      <c r="L80" s="109">
        <f t="shared" si="33"/>
        <v>1.8333333333333333</v>
      </c>
      <c r="M80" s="67">
        <v>19</v>
      </c>
      <c r="N80" s="68">
        <f t="shared" si="34"/>
        <v>3.1666666666666665</v>
      </c>
      <c r="O80" s="109">
        <v>12</v>
      </c>
      <c r="P80" s="109">
        <f t="shared" si="35"/>
        <v>2</v>
      </c>
      <c r="Q80" s="67">
        <v>18</v>
      </c>
      <c r="R80" s="70">
        <f t="shared" si="36"/>
        <v>3</v>
      </c>
      <c r="S80" s="109">
        <v>3</v>
      </c>
      <c r="T80" s="109">
        <f t="shared" si="37"/>
        <v>0.5</v>
      </c>
      <c r="U80" s="67">
        <v>23</v>
      </c>
      <c r="V80" s="68">
        <f t="shared" si="38"/>
        <v>3.8333333333333335</v>
      </c>
      <c r="W80" s="67">
        <v>11</v>
      </c>
      <c r="X80" s="68">
        <f t="shared" si="39"/>
        <v>1.8333333333333333</v>
      </c>
      <c r="Y80" s="69">
        <v>6</v>
      </c>
      <c r="Z80" s="70">
        <f t="shared" si="40"/>
        <v>1</v>
      </c>
      <c r="AA80" s="67">
        <v>3</v>
      </c>
      <c r="AB80" s="70">
        <f t="shared" si="41"/>
        <v>0.5</v>
      </c>
      <c r="AC80" s="67">
        <v>11</v>
      </c>
      <c r="AD80" s="68">
        <f t="shared" si="42"/>
        <v>1.8333333333333333</v>
      </c>
      <c r="AE80" s="67">
        <v>5</v>
      </c>
      <c r="AF80" s="68">
        <f t="shared" si="43"/>
        <v>0.83333333333333337</v>
      </c>
      <c r="AG80" s="67">
        <v>7</v>
      </c>
      <c r="AH80" s="68">
        <f t="shared" si="44"/>
        <v>1.1666666666666667</v>
      </c>
      <c r="AI80" s="67">
        <v>1</v>
      </c>
      <c r="AJ80" s="68">
        <f t="shared" si="45"/>
        <v>0.16666666666666666</v>
      </c>
      <c r="AK80" s="67">
        <v>3</v>
      </c>
      <c r="AL80" s="68">
        <f t="shared" si="46"/>
        <v>0.5</v>
      </c>
      <c r="AM80" s="67">
        <v>4</v>
      </c>
      <c r="AN80" s="68">
        <f t="shared" si="47"/>
        <v>0.66666666666666663</v>
      </c>
      <c r="AO80" s="109">
        <v>3</v>
      </c>
      <c r="AP80" s="109">
        <f t="shared" si="48"/>
        <v>0.5</v>
      </c>
      <c r="AQ80" s="67">
        <v>8</v>
      </c>
      <c r="AR80" s="68">
        <f t="shared" si="49"/>
        <v>1.3333333333333333</v>
      </c>
      <c r="AS80" s="67">
        <v>6</v>
      </c>
      <c r="AT80" s="68">
        <f t="shared" si="50"/>
        <v>1</v>
      </c>
      <c r="AU80" s="67">
        <v>7</v>
      </c>
      <c r="AV80" s="68">
        <f t="shared" si="51"/>
        <v>1.1666666666666667</v>
      </c>
      <c r="AW80" s="67">
        <v>2</v>
      </c>
      <c r="AX80" s="68">
        <f t="shared" si="52"/>
        <v>0.33333333333333331</v>
      </c>
      <c r="AY80" s="67">
        <v>4</v>
      </c>
      <c r="AZ80" s="68">
        <f t="shared" si="53"/>
        <v>0.66666666666666663</v>
      </c>
      <c r="BA80" s="110">
        <f t="shared" si="28"/>
        <v>544</v>
      </c>
      <c r="BB80" s="75">
        <f t="shared" si="54"/>
        <v>90.666666666666671</v>
      </c>
    </row>
    <row r="81" spans="1:54" ht="11.25" customHeight="1" x14ac:dyDescent="0.25">
      <c r="A81" s="157"/>
      <c r="B81" s="121" t="s">
        <v>68</v>
      </c>
      <c r="C81" s="67">
        <v>170</v>
      </c>
      <c r="D81" s="68">
        <f t="shared" si="29"/>
        <v>28.333333333333332</v>
      </c>
      <c r="E81" s="69">
        <v>176</v>
      </c>
      <c r="F81" s="70">
        <f t="shared" si="30"/>
        <v>29.333333333333332</v>
      </c>
      <c r="G81" s="67">
        <v>90</v>
      </c>
      <c r="H81" s="68">
        <f t="shared" si="31"/>
        <v>15</v>
      </c>
      <c r="I81" s="67">
        <v>68</v>
      </c>
      <c r="J81" s="68">
        <f t="shared" si="32"/>
        <v>11.333333333333334</v>
      </c>
      <c r="K81" s="109">
        <v>24</v>
      </c>
      <c r="L81" s="109">
        <f t="shared" si="33"/>
        <v>4</v>
      </c>
      <c r="M81" s="67">
        <v>37</v>
      </c>
      <c r="N81" s="68">
        <f t="shared" si="34"/>
        <v>6.166666666666667</v>
      </c>
      <c r="O81" s="109">
        <v>29</v>
      </c>
      <c r="P81" s="109">
        <f t="shared" si="35"/>
        <v>4.833333333333333</v>
      </c>
      <c r="Q81" s="67">
        <v>31</v>
      </c>
      <c r="R81" s="70">
        <f t="shared" si="36"/>
        <v>5.166666666666667</v>
      </c>
      <c r="S81" s="109">
        <v>8</v>
      </c>
      <c r="T81" s="109">
        <f t="shared" si="37"/>
        <v>1.3333333333333333</v>
      </c>
      <c r="U81" s="67">
        <v>19</v>
      </c>
      <c r="V81" s="68">
        <f t="shared" si="38"/>
        <v>3.1666666666666665</v>
      </c>
      <c r="W81" s="67">
        <v>20</v>
      </c>
      <c r="X81" s="68">
        <f t="shared" si="39"/>
        <v>3.3333333333333335</v>
      </c>
      <c r="Y81" s="69">
        <v>16</v>
      </c>
      <c r="Z81" s="70">
        <f t="shared" si="40"/>
        <v>2.6666666666666665</v>
      </c>
      <c r="AA81" s="67">
        <v>17</v>
      </c>
      <c r="AB81" s="70">
        <f t="shared" si="41"/>
        <v>2.8333333333333335</v>
      </c>
      <c r="AC81" s="67">
        <v>31</v>
      </c>
      <c r="AD81" s="68">
        <f t="shared" si="42"/>
        <v>5.166666666666667</v>
      </c>
      <c r="AE81" s="67">
        <v>12</v>
      </c>
      <c r="AF81" s="68">
        <f t="shared" si="43"/>
        <v>2</v>
      </c>
      <c r="AG81" s="67">
        <v>35</v>
      </c>
      <c r="AH81" s="68">
        <f t="shared" si="44"/>
        <v>5.833333333333333</v>
      </c>
      <c r="AI81" s="67">
        <v>3</v>
      </c>
      <c r="AJ81" s="68">
        <f t="shared" si="45"/>
        <v>0.5</v>
      </c>
      <c r="AK81" s="67">
        <v>7</v>
      </c>
      <c r="AL81" s="68">
        <f t="shared" si="46"/>
        <v>1.1666666666666667</v>
      </c>
      <c r="AM81" s="67">
        <v>12</v>
      </c>
      <c r="AN81" s="68">
        <f t="shared" si="47"/>
        <v>2</v>
      </c>
      <c r="AO81" s="109">
        <v>4</v>
      </c>
      <c r="AP81" s="109">
        <f t="shared" si="48"/>
        <v>0.66666666666666663</v>
      </c>
      <c r="AQ81" s="67">
        <v>12</v>
      </c>
      <c r="AR81" s="68">
        <f t="shared" si="49"/>
        <v>2</v>
      </c>
      <c r="AS81" s="67">
        <v>9</v>
      </c>
      <c r="AT81" s="68">
        <f t="shared" si="50"/>
        <v>1.5</v>
      </c>
      <c r="AU81" s="67">
        <v>11</v>
      </c>
      <c r="AV81" s="68">
        <f t="shared" si="51"/>
        <v>1.8333333333333333</v>
      </c>
      <c r="AW81" s="67">
        <v>3</v>
      </c>
      <c r="AX81" s="68">
        <f t="shared" si="52"/>
        <v>0.5</v>
      </c>
      <c r="AY81" s="67">
        <v>4</v>
      </c>
      <c r="AZ81" s="68">
        <f t="shared" si="53"/>
        <v>0.66666666666666663</v>
      </c>
      <c r="BA81" s="110">
        <f t="shared" si="28"/>
        <v>848</v>
      </c>
      <c r="BB81" s="75">
        <f t="shared" si="54"/>
        <v>141.33333333333334</v>
      </c>
    </row>
    <row r="82" spans="1:54" ht="11.25" customHeight="1" x14ac:dyDescent="0.25">
      <c r="A82" s="157"/>
      <c r="B82" s="121" t="s">
        <v>69</v>
      </c>
      <c r="C82" s="67">
        <v>122</v>
      </c>
      <c r="D82" s="68">
        <f t="shared" si="29"/>
        <v>20.333333333333332</v>
      </c>
      <c r="E82" s="69">
        <v>67</v>
      </c>
      <c r="F82" s="70">
        <f t="shared" si="30"/>
        <v>11.166666666666666</v>
      </c>
      <c r="G82" s="67">
        <v>68</v>
      </c>
      <c r="H82" s="68">
        <f t="shared" si="31"/>
        <v>11.333333333333334</v>
      </c>
      <c r="I82" s="67">
        <v>43</v>
      </c>
      <c r="J82" s="68">
        <f t="shared" si="32"/>
        <v>7.166666666666667</v>
      </c>
      <c r="K82" s="109">
        <v>10</v>
      </c>
      <c r="L82" s="109">
        <f t="shared" si="33"/>
        <v>1.6666666666666667</v>
      </c>
      <c r="M82" s="67">
        <v>21</v>
      </c>
      <c r="N82" s="68">
        <f t="shared" si="34"/>
        <v>3.5</v>
      </c>
      <c r="O82" s="109">
        <v>21</v>
      </c>
      <c r="P82" s="109">
        <f t="shared" si="35"/>
        <v>3.5</v>
      </c>
      <c r="Q82" s="67">
        <v>17</v>
      </c>
      <c r="R82" s="70">
        <f t="shared" si="36"/>
        <v>2.8333333333333335</v>
      </c>
      <c r="S82" s="109">
        <v>3</v>
      </c>
      <c r="T82" s="109">
        <f t="shared" si="37"/>
        <v>0.5</v>
      </c>
      <c r="U82" s="67">
        <v>21</v>
      </c>
      <c r="V82" s="68">
        <f t="shared" si="38"/>
        <v>3.5</v>
      </c>
      <c r="W82" s="67">
        <v>10</v>
      </c>
      <c r="X82" s="68">
        <f t="shared" si="39"/>
        <v>1.6666666666666667</v>
      </c>
      <c r="Y82" s="69">
        <v>8</v>
      </c>
      <c r="Z82" s="70">
        <f t="shared" si="40"/>
        <v>1.3333333333333333</v>
      </c>
      <c r="AA82" s="67">
        <v>2</v>
      </c>
      <c r="AB82" s="70">
        <f t="shared" si="41"/>
        <v>0.33333333333333331</v>
      </c>
      <c r="AC82" s="67">
        <v>19</v>
      </c>
      <c r="AD82" s="68">
        <f t="shared" si="42"/>
        <v>3.1666666666666665</v>
      </c>
      <c r="AE82" s="67">
        <v>11</v>
      </c>
      <c r="AF82" s="68">
        <f t="shared" si="43"/>
        <v>1.8333333333333333</v>
      </c>
      <c r="AG82" s="67">
        <v>10</v>
      </c>
      <c r="AH82" s="68">
        <f t="shared" si="44"/>
        <v>1.6666666666666667</v>
      </c>
      <c r="AI82" s="67">
        <v>2</v>
      </c>
      <c r="AJ82" s="68">
        <f t="shared" si="45"/>
        <v>0.33333333333333331</v>
      </c>
      <c r="AK82" s="67">
        <v>5</v>
      </c>
      <c r="AL82" s="68">
        <f t="shared" si="46"/>
        <v>0.83333333333333337</v>
      </c>
      <c r="AM82" s="67">
        <v>7</v>
      </c>
      <c r="AN82" s="68">
        <f t="shared" si="47"/>
        <v>1.1666666666666667</v>
      </c>
      <c r="AO82" s="109">
        <v>3</v>
      </c>
      <c r="AP82" s="109">
        <f t="shared" si="48"/>
        <v>0.5</v>
      </c>
      <c r="AQ82" s="67">
        <v>10</v>
      </c>
      <c r="AR82" s="68">
        <f t="shared" si="49"/>
        <v>1.6666666666666667</v>
      </c>
      <c r="AS82" s="67">
        <v>17</v>
      </c>
      <c r="AT82" s="68">
        <f t="shared" si="50"/>
        <v>2.8333333333333335</v>
      </c>
      <c r="AU82" s="67">
        <v>4</v>
      </c>
      <c r="AV82" s="68">
        <f t="shared" si="51"/>
        <v>0.66666666666666663</v>
      </c>
      <c r="AW82" s="67">
        <v>4</v>
      </c>
      <c r="AX82" s="68">
        <f t="shared" si="52"/>
        <v>0.66666666666666663</v>
      </c>
      <c r="AY82" s="67">
        <v>2</v>
      </c>
      <c r="AZ82" s="68">
        <f t="shared" si="53"/>
        <v>0.33333333333333331</v>
      </c>
      <c r="BA82" s="110">
        <f t="shared" si="28"/>
        <v>507</v>
      </c>
      <c r="BB82" s="75">
        <f t="shared" si="54"/>
        <v>84.5</v>
      </c>
    </row>
    <row r="83" spans="1:54" ht="11.25" customHeight="1" x14ac:dyDescent="0.25">
      <c r="A83" s="157"/>
      <c r="B83" s="121" t="s">
        <v>70</v>
      </c>
      <c r="C83" s="67">
        <v>99</v>
      </c>
      <c r="D83" s="68">
        <f t="shared" si="29"/>
        <v>16.5</v>
      </c>
      <c r="E83" s="69">
        <v>25</v>
      </c>
      <c r="F83" s="70">
        <f t="shared" si="30"/>
        <v>4.166666666666667</v>
      </c>
      <c r="G83" s="67">
        <v>9</v>
      </c>
      <c r="H83" s="68">
        <f t="shared" si="31"/>
        <v>1.5</v>
      </c>
      <c r="I83" s="67">
        <v>8</v>
      </c>
      <c r="J83" s="68">
        <f t="shared" si="32"/>
        <v>1.3333333333333333</v>
      </c>
      <c r="K83" s="109">
        <v>3</v>
      </c>
      <c r="L83" s="109">
        <f t="shared" si="33"/>
        <v>0.5</v>
      </c>
      <c r="M83" s="67">
        <v>8</v>
      </c>
      <c r="N83" s="68">
        <f t="shared" si="34"/>
        <v>1.3333333333333333</v>
      </c>
      <c r="O83" s="109">
        <v>6</v>
      </c>
      <c r="P83" s="109">
        <f t="shared" si="35"/>
        <v>1</v>
      </c>
      <c r="Q83" s="67">
        <v>3</v>
      </c>
      <c r="R83" s="70">
        <f t="shared" si="36"/>
        <v>0.5</v>
      </c>
      <c r="S83" s="109">
        <v>1</v>
      </c>
      <c r="T83" s="109">
        <f t="shared" si="37"/>
        <v>0.16666666666666666</v>
      </c>
      <c r="U83" s="67">
        <v>10</v>
      </c>
      <c r="V83" s="68">
        <f t="shared" si="38"/>
        <v>1.6666666666666667</v>
      </c>
      <c r="W83" s="67">
        <v>2</v>
      </c>
      <c r="X83" s="68">
        <f t="shared" si="39"/>
        <v>0.33333333333333331</v>
      </c>
      <c r="Y83" s="69">
        <v>1</v>
      </c>
      <c r="Z83" s="70">
        <f t="shared" si="40"/>
        <v>0.16666666666666666</v>
      </c>
      <c r="AA83" s="67">
        <v>1</v>
      </c>
      <c r="AB83" s="70">
        <f t="shared" si="41"/>
        <v>0.16666666666666666</v>
      </c>
      <c r="AC83" s="67">
        <v>5</v>
      </c>
      <c r="AD83" s="68">
        <f t="shared" si="42"/>
        <v>0.83333333333333337</v>
      </c>
      <c r="AE83" s="67">
        <v>7</v>
      </c>
      <c r="AF83" s="68">
        <f t="shared" si="43"/>
        <v>1.1666666666666667</v>
      </c>
      <c r="AG83" s="67">
        <v>2</v>
      </c>
      <c r="AH83" s="68">
        <f t="shared" si="44"/>
        <v>0.33333333333333331</v>
      </c>
      <c r="AI83" s="67">
        <v>0</v>
      </c>
      <c r="AJ83" s="68">
        <f t="shared" si="45"/>
        <v>0</v>
      </c>
      <c r="AK83" s="67">
        <v>3</v>
      </c>
      <c r="AL83" s="68">
        <f t="shared" si="46"/>
        <v>0.5</v>
      </c>
      <c r="AM83" s="67">
        <v>2</v>
      </c>
      <c r="AN83" s="68">
        <f t="shared" si="47"/>
        <v>0.33333333333333331</v>
      </c>
      <c r="AO83" s="109">
        <v>1</v>
      </c>
      <c r="AP83" s="109">
        <f t="shared" si="48"/>
        <v>0.16666666666666666</v>
      </c>
      <c r="AQ83" s="67">
        <v>4</v>
      </c>
      <c r="AR83" s="68">
        <f t="shared" si="49"/>
        <v>0.66666666666666663</v>
      </c>
      <c r="AS83" s="67">
        <v>2</v>
      </c>
      <c r="AT83" s="68">
        <f t="shared" si="50"/>
        <v>0.33333333333333331</v>
      </c>
      <c r="AU83" s="67">
        <v>0</v>
      </c>
      <c r="AV83" s="68">
        <f t="shared" si="51"/>
        <v>0</v>
      </c>
      <c r="AW83" s="67">
        <v>1</v>
      </c>
      <c r="AX83" s="68">
        <f t="shared" si="52"/>
        <v>0.16666666666666666</v>
      </c>
      <c r="AY83" s="67">
        <v>1</v>
      </c>
      <c r="AZ83" s="68">
        <f t="shared" si="53"/>
        <v>0.16666666666666666</v>
      </c>
      <c r="BA83" s="110">
        <f t="shared" si="28"/>
        <v>204</v>
      </c>
      <c r="BB83" s="75">
        <f t="shared" si="54"/>
        <v>34</v>
      </c>
    </row>
    <row r="84" spans="1:54" ht="11.25" customHeight="1" x14ac:dyDescent="0.25">
      <c r="A84" s="157"/>
      <c r="B84" s="121" t="s">
        <v>71</v>
      </c>
      <c r="C84" s="67">
        <v>73</v>
      </c>
      <c r="D84" s="68">
        <f t="shared" si="29"/>
        <v>12.166666666666666</v>
      </c>
      <c r="E84" s="69">
        <v>24</v>
      </c>
      <c r="F84" s="70">
        <f t="shared" si="30"/>
        <v>4</v>
      </c>
      <c r="G84" s="67">
        <v>21</v>
      </c>
      <c r="H84" s="68">
        <f t="shared" si="31"/>
        <v>3.5</v>
      </c>
      <c r="I84" s="67">
        <v>20</v>
      </c>
      <c r="J84" s="68">
        <f t="shared" si="32"/>
        <v>3.3333333333333335</v>
      </c>
      <c r="K84" s="109">
        <v>6</v>
      </c>
      <c r="L84" s="109">
        <f t="shared" si="33"/>
        <v>1</v>
      </c>
      <c r="M84" s="67">
        <v>8</v>
      </c>
      <c r="N84" s="68">
        <f t="shared" si="34"/>
        <v>1.3333333333333333</v>
      </c>
      <c r="O84" s="109">
        <v>8</v>
      </c>
      <c r="P84" s="109">
        <f t="shared" si="35"/>
        <v>1.3333333333333333</v>
      </c>
      <c r="Q84" s="67">
        <v>5</v>
      </c>
      <c r="R84" s="70">
        <f t="shared" si="36"/>
        <v>0.83333333333333337</v>
      </c>
      <c r="S84" s="109">
        <v>1</v>
      </c>
      <c r="T84" s="109">
        <f t="shared" si="37"/>
        <v>0.16666666666666666</v>
      </c>
      <c r="U84" s="67">
        <v>10</v>
      </c>
      <c r="V84" s="68">
        <f t="shared" si="38"/>
        <v>1.6666666666666667</v>
      </c>
      <c r="W84" s="67">
        <v>5</v>
      </c>
      <c r="X84" s="68">
        <f t="shared" si="39"/>
        <v>0.83333333333333337</v>
      </c>
      <c r="Y84" s="69">
        <v>4</v>
      </c>
      <c r="Z84" s="70">
        <f t="shared" si="40"/>
        <v>0.66666666666666663</v>
      </c>
      <c r="AA84" s="67">
        <v>1</v>
      </c>
      <c r="AB84" s="70">
        <f t="shared" si="41"/>
        <v>0.16666666666666666</v>
      </c>
      <c r="AC84" s="67">
        <v>5</v>
      </c>
      <c r="AD84" s="68">
        <f t="shared" si="42"/>
        <v>0.83333333333333337</v>
      </c>
      <c r="AE84" s="67">
        <v>5</v>
      </c>
      <c r="AF84" s="68">
        <f t="shared" si="43"/>
        <v>0.83333333333333337</v>
      </c>
      <c r="AG84" s="67">
        <v>4</v>
      </c>
      <c r="AH84" s="68">
        <f t="shared" si="44"/>
        <v>0.66666666666666663</v>
      </c>
      <c r="AI84" s="67">
        <v>1</v>
      </c>
      <c r="AJ84" s="68">
        <f t="shared" si="45"/>
        <v>0.16666666666666666</v>
      </c>
      <c r="AK84" s="67">
        <v>1</v>
      </c>
      <c r="AL84" s="68">
        <f t="shared" si="46"/>
        <v>0.16666666666666666</v>
      </c>
      <c r="AM84" s="67">
        <v>3</v>
      </c>
      <c r="AN84" s="68">
        <f t="shared" si="47"/>
        <v>0.5</v>
      </c>
      <c r="AO84" s="109">
        <v>1</v>
      </c>
      <c r="AP84" s="109">
        <f t="shared" si="48"/>
        <v>0.16666666666666666</v>
      </c>
      <c r="AQ84" s="67">
        <v>15</v>
      </c>
      <c r="AR84" s="68">
        <f t="shared" si="49"/>
        <v>2.5</v>
      </c>
      <c r="AS84" s="67">
        <v>5</v>
      </c>
      <c r="AT84" s="68">
        <f t="shared" si="50"/>
        <v>0.83333333333333337</v>
      </c>
      <c r="AU84" s="67">
        <v>1</v>
      </c>
      <c r="AV84" s="68">
        <f t="shared" si="51"/>
        <v>0.16666666666666666</v>
      </c>
      <c r="AW84" s="67">
        <v>2</v>
      </c>
      <c r="AX84" s="68">
        <f t="shared" si="52"/>
        <v>0.33333333333333331</v>
      </c>
      <c r="AY84" s="67">
        <v>0</v>
      </c>
      <c r="AZ84" s="68">
        <f t="shared" si="53"/>
        <v>0</v>
      </c>
      <c r="BA84" s="110">
        <f t="shared" si="28"/>
        <v>229</v>
      </c>
      <c r="BB84" s="75">
        <f t="shared" si="54"/>
        <v>38.166666666666664</v>
      </c>
    </row>
    <row r="85" spans="1:54" ht="11.25" customHeight="1" x14ac:dyDescent="0.25">
      <c r="A85" s="157"/>
      <c r="B85" s="121" t="s">
        <v>84</v>
      </c>
      <c r="C85" s="67">
        <v>161</v>
      </c>
      <c r="D85" s="68">
        <f t="shared" si="29"/>
        <v>26.833333333333332</v>
      </c>
      <c r="E85" s="69">
        <v>34</v>
      </c>
      <c r="F85" s="70">
        <f t="shared" si="30"/>
        <v>5.666666666666667</v>
      </c>
      <c r="G85" s="67">
        <v>47</v>
      </c>
      <c r="H85" s="68">
        <f t="shared" si="31"/>
        <v>7.833333333333333</v>
      </c>
      <c r="I85" s="67">
        <v>30</v>
      </c>
      <c r="J85" s="68">
        <f t="shared" si="32"/>
        <v>5</v>
      </c>
      <c r="K85" s="109">
        <v>6</v>
      </c>
      <c r="L85" s="109">
        <f t="shared" si="33"/>
        <v>1</v>
      </c>
      <c r="M85" s="67">
        <v>15</v>
      </c>
      <c r="N85" s="68">
        <f t="shared" si="34"/>
        <v>2.5</v>
      </c>
      <c r="O85" s="109">
        <v>19</v>
      </c>
      <c r="P85" s="109">
        <f t="shared" si="35"/>
        <v>3.1666666666666665</v>
      </c>
      <c r="Q85" s="67">
        <v>13</v>
      </c>
      <c r="R85" s="70">
        <f t="shared" si="36"/>
        <v>2.1666666666666665</v>
      </c>
      <c r="S85" s="109">
        <v>3</v>
      </c>
      <c r="T85" s="109">
        <f t="shared" si="37"/>
        <v>0.5</v>
      </c>
      <c r="U85" s="67">
        <v>17</v>
      </c>
      <c r="V85" s="68">
        <f t="shared" si="38"/>
        <v>2.8333333333333335</v>
      </c>
      <c r="W85" s="67">
        <v>9</v>
      </c>
      <c r="X85" s="68">
        <f t="shared" si="39"/>
        <v>1.5</v>
      </c>
      <c r="Y85" s="69">
        <v>9</v>
      </c>
      <c r="Z85" s="70">
        <f t="shared" si="40"/>
        <v>1.5</v>
      </c>
      <c r="AA85" s="67">
        <v>3</v>
      </c>
      <c r="AB85" s="70">
        <f t="shared" si="41"/>
        <v>0.5</v>
      </c>
      <c r="AC85" s="67">
        <v>7</v>
      </c>
      <c r="AD85" s="68">
        <f t="shared" si="42"/>
        <v>1.1666666666666667</v>
      </c>
      <c r="AE85" s="67">
        <v>14</v>
      </c>
      <c r="AF85" s="68">
        <f t="shared" si="43"/>
        <v>2.3333333333333335</v>
      </c>
      <c r="AG85" s="67">
        <v>5</v>
      </c>
      <c r="AH85" s="68">
        <f t="shared" si="44"/>
        <v>0.83333333333333337</v>
      </c>
      <c r="AI85" s="67">
        <v>0</v>
      </c>
      <c r="AJ85" s="68">
        <f t="shared" si="45"/>
        <v>0</v>
      </c>
      <c r="AK85" s="67">
        <v>9</v>
      </c>
      <c r="AL85" s="68">
        <f t="shared" si="46"/>
        <v>1.5</v>
      </c>
      <c r="AM85" s="67">
        <v>6</v>
      </c>
      <c r="AN85" s="68">
        <f t="shared" si="47"/>
        <v>1</v>
      </c>
      <c r="AO85" s="109">
        <v>2</v>
      </c>
      <c r="AP85" s="109">
        <f t="shared" si="48"/>
        <v>0.33333333333333331</v>
      </c>
      <c r="AQ85" s="67">
        <v>3</v>
      </c>
      <c r="AR85" s="68">
        <f t="shared" si="49"/>
        <v>0.5</v>
      </c>
      <c r="AS85" s="67">
        <v>6</v>
      </c>
      <c r="AT85" s="68">
        <f t="shared" si="50"/>
        <v>1</v>
      </c>
      <c r="AU85" s="67">
        <v>1</v>
      </c>
      <c r="AV85" s="68">
        <f t="shared" si="51"/>
        <v>0.16666666666666666</v>
      </c>
      <c r="AW85" s="67">
        <v>3</v>
      </c>
      <c r="AX85" s="68">
        <f t="shared" si="52"/>
        <v>0.5</v>
      </c>
      <c r="AY85" s="67">
        <v>3</v>
      </c>
      <c r="AZ85" s="68">
        <f t="shared" si="53"/>
        <v>0.5</v>
      </c>
      <c r="BA85" s="110">
        <f t="shared" si="28"/>
        <v>425</v>
      </c>
      <c r="BB85" s="75">
        <f t="shared" si="54"/>
        <v>70.833333333333329</v>
      </c>
    </row>
    <row r="86" spans="1:54" ht="11.25" customHeight="1" x14ac:dyDescent="0.25">
      <c r="A86" s="157"/>
      <c r="B86" s="122" t="s">
        <v>85</v>
      </c>
      <c r="C86" s="67">
        <v>194</v>
      </c>
      <c r="D86" s="68">
        <f t="shared" si="29"/>
        <v>32.333333333333336</v>
      </c>
      <c r="E86" s="69">
        <v>106</v>
      </c>
      <c r="F86" s="70">
        <f t="shared" si="30"/>
        <v>17.666666666666668</v>
      </c>
      <c r="G86" s="67">
        <v>110</v>
      </c>
      <c r="H86" s="68">
        <f t="shared" si="31"/>
        <v>18.333333333333332</v>
      </c>
      <c r="I86" s="67">
        <v>75</v>
      </c>
      <c r="J86" s="68">
        <f t="shared" si="32"/>
        <v>12.5</v>
      </c>
      <c r="K86" s="109">
        <v>26</v>
      </c>
      <c r="L86" s="109">
        <f t="shared" si="33"/>
        <v>4.333333333333333</v>
      </c>
      <c r="M86" s="67">
        <v>36</v>
      </c>
      <c r="N86" s="68">
        <f t="shared" si="34"/>
        <v>6</v>
      </c>
      <c r="O86" s="109">
        <v>35</v>
      </c>
      <c r="P86" s="109">
        <f t="shared" si="35"/>
        <v>5.833333333333333</v>
      </c>
      <c r="Q86" s="67">
        <v>31</v>
      </c>
      <c r="R86" s="70">
        <f t="shared" si="36"/>
        <v>5.166666666666667</v>
      </c>
      <c r="S86" s="109">
        <v>10</v>
      </c>
      <c r="T86" s="109">
        <f t="shared" si="37"/>
        <v>1.6666666666666667</v>
      </c>
      <c r="U86" s="67">
        <v>39</v>
      </c>
      <c r="V86" s="68">
        <f t="shared" si="38"/>
        <v>6.5</v>
      </c>
      <c r="W86" s="67">
        <v>22</v>
      </c>
      <c r="X86" s="68">
        <f t="shared" si="39"/>
        <v>3.6666666666666665</v>
      </c>
      <c r="Y86" s="69">
        <v>19</v>
      </c>
      <c r="Z86" s="70">
        <f t="shared" si="40"/>
        <v>3.1666666666666665</v>
      </c>
      <c r="AA86" s="67">
        <v>10</v>
      </c>
      <c r="AB86" s="70">
        <f t="shared" si="41"/>
        <v>1.6666666666666667</v>
      </c>
      <c r="AC86" s="67">
        <v>17</v>
      </c>
      <c r="AD86" s="68">
        <f t="shared" si="42"/>
        <v>2.8333333333333335</v>
      </c>
      <c r="AE86" s="67">
        <v>21</v>
      </c>
      <c r="AF86" s="68">
        <f t="shared" si="43"/>
        <v>3.5</v>
      </c>
      <c r="AG86" s="67">
        <v>12</v>
      </c>
      <c r="AH86" s="68">
        <f t="shared" si="44"/>
        <v>2</v>
      </c>
      <c r="AI86" s="67">
        <v>4</v>
      </c>
      <c r="AJ86" s="68">
        <f t="shared" si="45"/>
        <v>0.66666666666666663</v>
      </c>
      <c r="AK86" s="67">
        <v>10</v>
      </c>
      <c r="AL86" s="68">
        <f t="shared" si="46"/>
        <v>1.6666666666666667</v>
      </c>
      <c r="AM86" s="67">
        <v>10</v>
      </c>
      <c r="AN86" s="68">
        <f t="shared" si="47"/>
        <v>1.6666666666666667</v>
      </c>
      <c r="AO86" s="109">
        <v>8</v>
      </c>
      <c r="AP86" s="109">
        <f t="shared" si="48"/>
        <v>1.3333333333333333</v>
      </c>
      <c r="AQ86" s="67">
        <v>9</v>
      </c>
      <c r="AR86" s="68">
        <f t="shared" si="49"/>
        <v>1.5</v>
      </c>
      <c r="AS86" s="67">
        <v>17</v>
      </c>
      <c r="AT86" s="68">
        <f t="shared" si="50"/>
        <v>2.8333333333333335</v>
      </c>
      <c r="AU86" s="67">
        <v>10</v>
      </c>
      <c r="AV86" s="68">
        <f t="shared" si="51"/>
        <v>1.6666666666666667</v>
      </c>
      <c r="AW86" s="67">
        <v>8</v>
      </c>
      <c r="AX86" s="68">
        <f t="shared" si="52"/>
        <v>1.3333333333333333</v>
      </c>
      <c r="AY86" s="67">
        <v>6</v>
      </c>
      <c r="AZ86" s="68">
        <f t="shared" si="53"/>
        <v>1</v>
      </c>
      <c r="BA86" s="110">
        <f t="shared" si="28"/>
        <v>845</v>
      </c>
      <c r="BB86" s="75">
        <f t="shared" si="54"/>
        <v>140.83333333333334</v>
      </c>
    </row>
    <row r="87" spans="1:54" ht="11.25" customHeight="1" x14ac:dyDescent="0.25">
      <c r="A87" s="151" t="s">
        <v>136</v>
      </c>
      <c r="B87" s="123" t="s">
        <v>86</v>
      </c>
      <c r="C87" s="67">
        <v>69</v>
      </c>
      <c r="D87" s="68">
        <f t="shared" si="29"/>
        <v>11.5</v>
      </c>
      <c r="E87" s="69">
        <v>25</v>
      </c>
      <c r="F87" s="70">
        <f t="shared" si="30"/>
        <v>4.166666666666667</v>
      </c>
      <c r="G87" s="67">
        <v>21</v>
      </c>
      <c r="H87" s="68">
        <f t="shared" si="31"/>
        <v>3.5</v>
      </c>
      <c r="I87" s="67">
        <v>15</v>
      </c>
      <c r="J87" s="68">
        <f t="shared" si="32"/>
        <v>2.5</v>
      </c>
      <c r="K87" s="109">
        <v>4</v>
      </c>
      <c r="L87" s="109">
        <f t="shared" si="33"/>
        <v>0.66666666666666663</v>
      </c>
      <c r="M87" s="67">
        <v>7</v>
      </c>
      <c r="N87" s="68">
        <f t="shared" si="34"/>
        <v>1.1666666666666667</v>
      </c>
      <c r="O87" s="109">
        <v>6</v>
      </c>
      <c r="P87" s="109">
        <f t="shared" si="35"/>
        <v>1</v>
      </c>
      <c r="Q87" s="67">
        <v>3</v>
      </c>
      <c r="R87" s="70">
        <f t="shared" si="36"/>
        <v>0.5</v>
      </c>
      <c r="S87" s="109">
        <v>1</v>
      </c>
      <c r="T87" s="109">
        <f t="shared" si="37"/>
        <v>0.16666666666666666</v>
      </c>
      <c r="U87" s="67">
        <v>9</v>
      </c>
      <c r="V87" s="68">
        <f t="shared" si="38"/>
        <v>1.5</v>
      </c>
      <c r="W87" s="67">
        <v>5</v>
      </c>
      <c r="X87" s="68">
        <f t="shared" si="39"/>
        <v>0.83333333333333337</v>
      </c>
      <c r="Y87" s="69">
        <v>2</v>
      </c>
      <c r="Z87" s="70">
        <f t="shared" si="40"/>
        <v>0.33333333333333331</v>
      </c>
      <c r="AA87" s="67">
        <v>1</v>
      </c>
      <c r="AB87" s="70">
        <f t="shared" si="41"/>
        <v>0.16666666666666666</v>
      </c>
      <c r="AC87" s="67">
        <v>2</v>
      </c>
      <c r="AD87" s="68">
        <f t="shared" si="42"/>
        <v>0.33333333333333331</v>
      </c>
      <c r="AE87" s="67">
        <v>4</v>
      </c>
      <c r="AF87" s="68">
        <f t="shared" si="43"/>
        <v>0.66666666666666663</v>
      </c>
      <c r="AG87" s="67">
        <v>2</v>
      </c>
      <c r="AH87" s="68">
        <f t="shared" si="44"/>
        <v>0.33333333333333331</v>
      </c>
      <c r="AI87" s="67">
        <v>1</v>
      </c>
      <c r="AJ87" s="68">
        <f t="shared" si="45"/>
        <v>0.16666666666666666</v>
      </c>
      <c r="AK87" s="67">
        <v>3</v>
      </c>
      <c r="AL87" s="68">
        <f t="shared" si="46"/>
        <v>0.5</v>
      </c>
      <c r="AM87" s="67">
        <v>3</v>
      </c>
      <c r="AN87" s="68">
        <f t="shared" si="47"/>
        <v>0.5</v>
      </c>
      <c r="AO87" s="109">
        <v>0</v>
      </c>
      <c r="AP87" s="109">
        <f t="shared" si="48"/>
        <v>0</v>
      </c>
      <c r="AQ87" s="67">
        <v>3</v>
      </c>
      <c r="AR87" s="68">
        <f t="shared" si="49"/>
        <v>0.5</v>
      </c>
      <c r="AS87" s="67">
        <v>2</v>
      </c>
      <c r="AT87" s="68">
        <f t="shared" si="50"/>
        <v>0.33333333333333331</v>
      </c>
      <c r="AU87" s="67">
        <v>4</v>
      </c>
      <c r="AV87" s="68">
        <f t="shared" si="51"/>
        <v>0.66666666666666663</v>
      </c>
      <c r="AW87" s="67">
        <v>2</v>
      </c>
      <c r="AX87" s="68">
        <f t="shared" si="52"/>
        <v>0.33333333333333331</v>
      </c>
      <c r="AY87" s="67">
        <v>1</v>
      </c>
      <c r="AZ87" s="68">
        <f t="shared" si="53"/>
        <v>0.16666666666666666</v>
      </c>
      <c r="BA87" s="110">
        <f t="shared" si="28"/>
        <v>195</v>
      </c>
      <c r="BB87" s="75">
        <f t="shared" si="54"/>
        <v>32.5</v>
      </c>
    </row>
    <row r="88" spans="1:54" ht="11.25" customHeight="1" x14ac:dyDescent="0.25">
      <c r="A88" s="151"/>
      <c r="B88" s="124" t="s">
        <v>87</v>
      </c>
      <c r="C88" s="67">
        <v>106</v>
      </c>
      <c r="D88" s="68">
        <f t="shared" si="29"/>
        <v>17.666666666666668</v>
      </c>
      <c r="E88" s="69">
        <v>67</v>
      </c>
      <c r="F88" s="70">
        <f t="shared" si="30"/>
        <v>11.166666666666666</v>
      </c>
      <c r="G88" s="67">
        <v>52</v>
      </c>
      <c r="H88" s="68">
        <f t="shared" si="31"/>
        <v>8.6666666666666661</v>
      </c>
      <c r="I88" s="67">
        <v>29</v>
      </c>
      <c r="J88" s="68">
        <f t="shared" si="32"/>
        <v>4.833333333333333</v>
      </c>
      <c r="K88" s="109">
        <v>4</v>
      </c>
      <c r="L88" s="109">
        <f t="shared" si="33"/>
        <v>0.66666666666666663</v>
      </c>
      <c r="M88" s="67">
        <v>17</v>
      </c>
      <c r="N88" s="68">
        <f t="shared" si="34"/>
        <v>2.8333333333333335</v>
      </c>
      <c r="O88" s="109">
        <v>15</v>
      </c>
      <c r="P88" s="109">
        <f t="shared" si="35"/>
        <v>2.5</v>
      </c>
      <c r="Q88" s="67">
        <v>8</v>
      </c>
      <c r="R88" s="70">
        <f t="shared" si="36"/>
        <v>1.3333333333333333</v>
      </c>
      <c r="S88" s="109">
        <v>1</v>
      </c>
      <c r="T88" s="109">
        <f t="shared" si="37"/>
        <v>0.16666666666666666</v>
      </c>
      <c r="U88" s="67">
        <v>17</v>
      </c>
      <c r="V88" s="68">
        <f t="shared" si="38"/>
        <v>2.8333333333333335</v>
      </c>
      <c r="W88" s="67">
        <v>10</v>
      </c>
      <c r="X88" s="68">
        <f t="shared" si="39"/>
        <v>1.6666666666666667</v>
      </c>
      <c r="Y88" s="69">
        <v>5</v>
      </c>
      <c r="Z88" s="70">
        <f t="shared" si="40"/>
        <v>0.83333333333333337</v>
      </c>
      <c r="AA88" s="67">
        <v>1</v>
      </c>
      <c r="AB88" s="70">
        <f t="shared" si="41"/>
        <v>0.16666666666666666</v>
      </c>
      <c r="AC88" s="67">
        <v>9</v>
      </c>
      <c r="AD88" s="68">
        <f t="shared" si="42"/>
        <v>1.5</v>
      </c>
      <c r="AE88" s="67">
        <v>6</v>
      </c>
      <c r="AF88" s="68">
        <f t="shared" si="43"/>
        <v>1</v>
      </c>
      <c r="AG88" s="67">
        <v>5</v>
      </c>
      <c r="AH88" s="68">
        <f t="shared" si="44"/>
        <v>0.83333333333333337</v>
      </c>
      <c r="AI88" s="67">
        <v>0</v>
      </c>
      <c r="AJ88" s="68">
        <f t="shared" si="45"/>
        <v>0</v>
      </c>
      <c r="AK88" s="67">
        <v>2</v>
      </c>
      <c r="AL88" s="68">
        <f t="shared" si="46"/>
        <v>0.33333333333333331</v>
      </c>
      <c r="AM88" s="67">
        <v>6</v>
      </c>
      <c r="AN88" s="68">
        <f t="shared" si="47"/>
        <v>1</v>
      </c>
      <c r="AO88" s="109">
        <v>2</v>
      </c>
      <c r="AP88" s="109">
        <f t="shared" si="48"/>
        <v>0.33333333333333331</v>
      </c>
      <c r="AQ88" s="67">
        <v>12</v>
      </c>
      <c r="AR88" s="68">
        <f t="shared" si="49"/>
        <v>2</v>
      </c>
      <c r="AS88" s="67">
        <v>1</v>
      </c>
      <c r="AT88" s="68">
        <f t="shared" si="50"/>
        <v>0.16666666666666666</v>
      </c>
      <c r="AU88" s="67">
        <v>3</v>
      </c>
      <c r="AV88" s="68">
        <f t="shared" si="51"/>
        <v>0.5</v>
      </c>
      <c r="AW88" s="67">
        <v>3</v>
      </c>
      <c r="AX88" s="68">
        <f t="shared" si="52"/>
        <v>0.5</v>
      </c>
      <c r="AY88" s="67">
        <v>2</v>
      </c>
      <c r="AZ88" s="68">
        <f t="shared" si="53"/>
        <v>0.33333333333333331</v>
      </c>
      <c r="BA88" s="110">
        <f t="shared" si="28"/>
        <v>383</v>
      </c>
      <c r="BB88" s="75">
        <f t="shared" si="54"/>
        <v>63.833333333333336</v>
      </c>
    </row>
    <row r="89" spans="1:54" ht="11.25" customHeight="1" x14ac:dyDescent="0.25">
      <c r="A89" s="151"/>
      <c r="B89" s="124" t="s">
        <v>88</v>
      </c>
      <c r="C89" s="67">
        <v>118</v>
      </c>
      <c r="D89" s="68">
        <f t="shared" si="29"/>
        <v>19.666666666666668</v>
      </c>
      <c r="E89" s="69">
        <v>52</v>
      </c>
      <c r="F89" s="70">
        <f t="shared" si="30"/>
        <v>8.6666666666666661</v>
      </c>
      <c r="G89" s="67">
        <v>36</v>
      </c>
      <c r="H89" s="68">
        <f t="shared" si="31"/>
        <v>6</v>
      </c>
      <c r="I89" s="67">
        <v>32</v>
      </c>
      <c r="J89" s="68">
        <f t="shared" si="32"/>
        <v>5.333333333333333</v>
      </c>
      <c r="K89" s="109">
        <v>6</v>
      </c>
      <c r="L89" s="109">
        <f t="shared" si="33"/>
        <v>1</v>
      </c>
      <c r="M89" s="67">
        <v>18</v>
      </c>
      <c r="N89" s="68">
        <f t="shared" si="34"/>
        <v>3</v>
      </c>
      <c r="O89" s="109">
        <v>13</v>
      </c>
      <c r="P89" s="109">
        <f t="shared" si="35"/>
        <v>2.1666666666666665</v>
      </c>
      <c r="Q89" s="67">
        <v>13</v>
      </c>
      <c r="R89" s="70">
        <f t="shared" si="36"/>
        <v>2.1666666666666665</v>
      </c>
      <c r="S89" s="109">
        <v>4</v>
      </c>
      <c r="T89" s="109">
        <f t="shared" si="37"/>
        <v>0.66666666666666663</v>
      </c>
      <c r="U89" s="67">
        <v>12</v>
      </c>
      <c r="V89" s="68">
        <f t="shared" si="38"/>
        <v>2</v>
      </c>
      <c r="W89" s="67">
        <v>8</v>
      </c>
      <c r="X89" s="68">
        <f t="shared" si="39"/>
        <v>1.3333333333333333</v>
      </c>
      <c r="Y89" s="69">
        <v>7</v>
      </c>
      <c r="Z89" s="70">
        <f t="shared" si="40"/>
        <v>1.1666666666666667</v>
      </c>
      <c r="AA89" s="67">
        <v>4</v>
      </c>
      <c r="AB89" s="70">
        <f t="shared" si="41"/>
        <v>0.66666666666666663</v>
      </c>
      <c r="AC89" s="67">
        <v>10</v>
      </c>
      <c r="AD89" s="68">
        <f t="shared" si="42"/>
        <v>1.6666666666666667</v>
      </c>
      <c r="AE89" s="67">
        <v>6</v>
      </c>
      <c r="AF89" s="68">
        <f t="shared" si="43"/>
        <v>1</v>
      </c>
      <c r="AG89" s="67">
        <v>5</v>
      </c>
      <c r="AH89" s="68">
        <f t="shared" si="44"/>
        <v>0.83333333333333337</v>
      </c>
      <c r="AI89" s="67">
        <v>0</v>
      </c>
      <c r="AJ89" s="68">
        <f t="shared" si="45"/>
        <v>0</v>
      </c>
      <c r="AK89" s="67">
        <v>5</v>
      </c>
      <c r="AL89" s="68">
        <f t="shared" si="46"/>
        <v>0.83333333333333337</v>
      </c>
      <c r="AM89" s="67">
        <v>7</v>
      </c>
      <c r="AN89" s="68">
        <f t="shared" si="47"/>
        <v>1.1666666666666667</v>
      </c>
      <c r="AO89" s="109">
        <v>1</v>
      </c>
      <c r="AP89" s="109">
        <f t="shared" si="48"/>
        <v>0.16666666666666666</v>
      </c>
      <c r="AQ89" s="67">
        <v>7</v>
      </c>
      <c r="AR89" s="68">
        <f t="shared" si="49"/>
        <v>1.1666666666666667</v>
      </c>
      <c r="AS89" s="67">
        <v>3</v>
      </c>
      <c r="AT89" s="68">
        <f t="shared" si="50"/>
        <v>0.5</v>
      </c>
      <c r="AU89" s="67">
        <v>2</v>
      </c>
      <c r="AV89" s="68">
        <f t="shared" si="51"/>
        <v>0.33333333333333331</v>
      </c>
      <c r="AW89" s="67">
        <v>2</v>
      </c>
      <c r="AX89" s="68">
        <f t="shared" si="52"/>
        <v>0.33333333333333331</v>
      </c>
      <c r="AY89" s="67">
        <v>1</v>
      </c>
      <c r="AZ89" s="68">
        <f t="shared" si="53"/>
        <v>0.16666666666666666</v>
      </c>
      <c r="BA89" s="110">
        <f t="shared" si="28"/>
        <v>372</v>
      </c>
      <c r="BB89" s="75">
        <f t="shared" si="54"/>
        <v>62</v>
      </c>
    </row>
    <row r="90" spans="1:54" ht="11.25" customHeight="1" x14ac:dyDescent="0.25">
      <c r="A90" s="151"/>
      <c r="B90" s="124" t="s">
        <v>89</v>
      </c>
      <c r="C90" s="67">
        <v>242</v>
      </c>
      <c r="D90" s="68">
        <f t="shared" si="29"/>
        <v>40.333333333333336</v>
      </c>
      <c r="E90" s="69">
        <v>64</v>
      </c>
      <c r="F90" s="70">
        <f t="shared" si="30"/>
        <v>10.666666666666666</v>
      </c>
      <c r="G90" s="67">
        <v>76</v>
      </c>
      <c r="H90" s="68">
        <f t="shared" si="31"/>
        <v>12.666666666666666</v>
      </c>
      <c r="I90" s="67">
        <v>67</v>
      </c>
      <c r="J90" s="68">
        <f t="shared" si="32"/>
        <v>11.166666666666666</v>
      </c>
      <c r="K90" s="109">
        <v>13</v>
      </c>
      <c r="L90" s="109">
        <f t="shared" si="33"/>
        <v>2.1666666666666665</v>
      </c>
      <c r="M90" s="67">
        <v>30</v>
      </c>
      <c r="N90" s="68">
        <f t="shared" si="34"/>
        <v>5</v>
      </c>
      <c r="O90" s="109">
        <v>16</v>
      </c>
      <c r="P90" s="109">
        <f t="shared" si="35"/>
        <v>2.6666666666666665</v>
      </c>
      <c r="Q90" s="67">
        <v>20</v>
      </c>
      <c r="R90" s="70">
        <f t="shared" si="36"/>
        <v>3.3333333333333335</v>
      </c>
      <c r="S90" s="109">
        <v>5</v>
      </c>
      <c r="T90" s="109">
        <f t="shared" si="37"/>
        <v>0.83333333333333337</v>
      </c>
      <c r="U90" s="67">
        <v>52</v>
      </c>
      <c r="V90" s="68">
        <f t="shared" si="38"/>
        <v>8.6666666666666661</v>
      </c>
      <c r="W90" s="67">
        <v>15</v>
      </c>
      <c r="X90" s="68">
        <f t="shared" si="39"/>
        <v>2.5</v>
      </c>
      <c r="Y90" s="69">
        <v>9</v>
      </c>
      <c r="Z90" s="70">
        <f t="shared" si="40"/>
        <v>1.5</v>
      </c>
      <c r="AA90" s="67">
        <v>5</v>
      </c>
      <c r="AB90" s="70">
        <f t="shared" si="41"/>
        <v>0.83333333333333337</v>
      </c>
      <c r="AC90" s="67">
        <v>12</v>
      </c>
      <c r="AD90" s="68">
        <f t="shared" si="42"/>
        <v>2</v>
      </c>
      <c r="AE90" s="67">
        <v>19</v>
      </c>
      <c r="AF90" s="68">
        <f t="shared" si="43"/>
        <v>3.1666666666666665</v>
      </c>
      <c r="AG90" s="67">
        <v>4</v>
      </c>
      <c r="AH90" s="68">
        <f t="shared" si="44"/>
        <v>0.66666666666666663</v>
      </c>
      <c r="AI90" s="67">
        <v>2</v>
      </c>
      <c r="AJ90" s="68">
        <f t="shared" si="45"/>
        <v>0.33333333333333331</v>
      </c>
      <c r="AK90" s="67">
        <v>17</v>
      </c>
      <c r="AL90" s="68">
        <f t="shared" si="46"/>
        <v>2.8333333333333335</v>
      </c>
      <c r="AM90" s="67">
        <v>8</v>
      </c>
      <c r="AN90" s="68">
        <f t="shared" si="47"/>
        <v>1.3333333333333333</v>
      </c>
      <c r="AO90" s="109">
        <v>5</v>
      </c>
      <c r="AP90" s="109">
        <f t="shared" si="48"/>
        <v>0.83333333333333337</v>
      </c>
      <c r="AQ90" s="67">
        <v>16</v>
      </c>
      <c r="AR90" s="68">
        <f t="shared" si="49"/>
        <v>2.6666666666666665</v>
      </c>
      <c r="AS90" s="67">
        <v>6</v>
      </c>
      <c r="AT90" s="68">
        <f t="shared" si="50"/>
        <v>1</v>
      </c>
      <c r="AU90" s="67">
        <v>3</v>
      </c>
      <c r="AV90" s="68">
        <f t="shared" si="51"/>
        <v>0.5</v>
      </c>
      <c r="AW90" s="67">
        <v>6</v>
      </c>
      <c r="AX90" s="68">
        <f t="shared" si="52"/>
        <v>1</v>
      </c>
      <c r="AY90" s="67">
        <v>3</v>
      </c>
      <c r="AZ90" s="68">
        <f t="shared" si="53"/>
        <v>0.5</v>
      </c>
      <c r="BA90" s="110">
        <f t="shared" si="28"/>
        <v>715</v>
      </c>
      <c r="BB90" s="75">
        <f t="shared" si="54"/>
        <v>119.16666666666667</v>
      </c>
    </row>
    <row r="91" spans="1:54" ht="11.25" customHeight="1" x14ac:dyDescent="0.25">
      <c r="A91" s="151"/>
      <c r="B91" s="124" t="s">
        <v>90</v>
      </c>
      <c r="C91" s="67">
        <v>121</v>
      </c>
      <c r="D91" s="68">
        <f t="shared" si="29"/>
        <v>20.166666666666668</v>
      </c>
      <c r="E91" s="69">
        <v>65</v>
      </c>
      <c r="F91" s="70">
        <f t="shared" si="30"/>
        <v>10.833333333333334</v>
      </c>
      <c r="G91" s="67">
        <v>34</v>
      </c>
      <c r="H91" s="68">
        <f t="shared" si="31"/>
        <v>5.666666666666667</v>
      </c>
      <c r="I91" s="67">
        <v>24</v>
      </c>
      <c r="J91" s="68">
        <f t="shared" si="32"/>
        <v>4</v>
      </c>
      <c r="K91" s="109">
        <v>4</v>
      </c>
      <c r="L91" s="109">
        <f t="shared" si="33"/>
        <v>0.66666666666666663</v>
      </c>
      <c r="M91" s="67">
        <v>27</v>
      </c>
      <c r="N91" s="68">
        <f t="shared" si="34"/>
        <v>4.5</v>
      </c>
      <c r="O91" s="109">
        <v>14</v>
      </c>
      <c r="P91" s="109">
        <f t="shared" si="35"/>
        <v>2.3333333333333335</v>
      </c>
      <c r="Q91" s="67">
        <v>11</v>
      </c>
      <c r="R91" s="70">
        <f t="shared" si="36"/>
        <v>1.8333333333333333</v>
      </c>
      <c r="S91" s="109">
        <v>3</v>
      </c>
      <c r="T91" s="109">
        <f t="shared" si="37"/>
        <v>0.5</v>
      </c>
      <c r="U91" s="67">
        <v>21</v>
      </c>
      <c r="V91" s="68">
        <f t="shared" si="38"/>
        <v>3.5</v>
      </c>
      <c r="W91" s="67">
        <v>8</v>
      </c>
      <c r="X91" s="68">
        <f t="shared" si="39"/>
        <v>1.3333333333333333</v>
      </c>
      <c r="Y91" s="69">
        <v>3</v>
      </c>
      <c r="Z91" s="70">
        <f t="shared" si="40"/>
        <v>0.5</v>
      </c>
      <c r="AA91" s="67">
        <v>3</v>
      </c>
      <c r="AB91" s="70">
        <f t="shared" si="41"/>
        <v>0.5</v>
      </c>
      <c r="AC91" s="67">
        <v>8</v>
      </c>
      <c r="AD91" s="68">
        <f t="shared" si="42"/>
        <v>1.3333333333333333</v>
      </c>
      <c r="AE91" s="67">
        <v>4</v>
      </c>
      <c r="AF91" s="68">
        <f t="shared" si="43"/>
        <v>0.66666666666666663</v>
      </c>
      <c r="AG91" s="67">
        <v>4</v>
      </c>
      <c r="AH91" s="68">
        <f t="shared" si="44"/>
        <v>0.66666666666666663</v>
      </c>
      <c r="AI91" s="67">
        <v>0</v>
      </c>
      <c r="AJ91" s="68">
        <f t="shared" si="45"/>
        <v>0</v>
      </c>
      <c r="AK91" s="67">
        <v>2</v>
      </c>
      <c r="AL91" s="68">
        <f t="shared" si="46"/>
        <v>0.33333333333333331</v>
      </c>
      <c r="AM91" s="67">
        <v>7</v>
      </c>
      <c r="AN91" s="68">
        <f t="shared" si="47"/>
        <v>1.1666666666666667</v>
      </c>
      <c r="AO91" s="109">
        <v>3</v>
      </c>
      <c r="AP91" s="109">
        <f t="shared" si="48"/>
        <v>0.5</v>
      </c>
      <c r="AQ91" s="67">
        <v>4</v>
      </c>
      <c r="AR91" s="68">
        <f t="shared" si="49"/>
        <v>0.66666666666666663</v>
      </c>
      <c r="AS91" s="67">
        <v>1</v>
      </c>
      <c r="AT91" s="68">
        <f t="shared" si="50"/>
        <v>0.16666666666666666</v>
      </c>
      <c r="AU91" s="67">
        <v>5</v>
      </c>
      <c r="AV91" s="68">
        <f t="shared" si="51"/>
        <v>0.83333333333333337</v>
      </c>
      <c r="AW91" s="67">
        <v>3</v>
      </c>
      <c r="AX91" s="68">
        <f t="shared" si="52"/>
        <v>0.5</v>
      </c>
      <c r="AY91" s="67">
        <v>2</v>
      </c>
      <c r="AZ91" s="68">
        <f t="shared" si="53"/>
        <v>0.33333333333333331</v>
      </c>
      <c r="BA91" s="110">
        <f t="shared" si="28"/>
        <v>381</v>
      </c>
      <c r="BB91" s="75">
        <f t="shared" si="54"/>
        <v>63.5</v>
      </c>
    </row>
    <row r="92" spans="1:54" ht="11.25" customHeight="1" x14ac:dyDescent="0.25">
      <c r="A92" s="151"/>
      <c r="B92" s="124" t="s">
        <v>91</v>
      </c>
      <c r="C92" s="67">
        <v>73</v>
      </c>
      <c r="D92" s="68">
        <f t="shared" si="29"/>
        <v>12.166666666666666</v>
      </c>
      <c r="E92" s="69">
        <v>37</v>
      </c>
      <c r="F92" s="70">
        <f t="shared" si="30"/>
        <v>6.166666666666667</v>
      </c>
      <c r="G92" s="67">
        <v>25</v>
      </c>
      <c r="H92" s="68">
        <f t="shared" si="31"/>
        <v>4.166666666666667</v>
      </c>
      <c r="I92" s="67">
        <v>12</v>
      </c>
      <c r="J92" s="68">
        <f t="shared" si="32"/>
        <v>2</v>
      </c>
      <c r="K92" s="109">
        <v>9</v>
      </c>
      <c r="L92" s="109">
        <f t="shared" si="33"/>
        <v>1.5</v>
      </c>
      <c r="M92" s="67">
        <v>9</v>
      </c>
      <c r="N92" s="68">
        <f t="shared" si="34"/>
        <v>1.5</v>
      </c>
      <c r="O92" s="109">
        <v>7</v>
      </c>
      <c r="P92" s="109">
        <f t="shared" si="35"/>
        <v>1.1666666666666667</v>
      </c>
      <c r="Q92" s="67">
        <v>17</v>
      </c>
      <c r="R92" s="70">
        <f t="shared" si="36"/>
        <v>2.8333333333333335</v>
      </c>
      <c r="S92" s="109">
        <v>3</v>
      </c>
      <c r="T92" s="109">
        <f t="shared" si="37"/>
        <v>0.5</v>
      </c>
      <c r="U92" s="67">
        <v>11</v>
      </c>
      <c r="V92" s="68">
        <f t="shared" si="38"/>
        <v>1.8333333333333333</v>
      </c>
      <c r="W92" s="67">
        <v>9</v>
      </c>
      <c r="X92" s="68">
        <f t="shared" si="39"/>
        <v>1.5</v>
      </c>
      <c r="Y92" s="69">
        <v>7</v>
      </c>
      <c r="Z92" s="70">
        <f t="shared" si="40"/>
        <v>1.1666666666666667</v>
      </c>
      <c r="AA92" s="67">
        <v>1</v>
      </c>
      <c r="AB92" s="70">
        <f t="shared" si="41"/>
        <v>0.16666666666666666</v>
      </c>
      <c r="AC92" s="67">
        <v>8</v>
      </c>
      <c r="AD92" s="68">
        <f t="shared" si="42"/>
        <v>1.3333333333333333</v>
      </c>
      <c r="AE92" s="67">
        <v>7</v>
      </c>
      <c r="AF92" s="68">
        <f t="shared" si="43"/>
        <v>1.1666666666666667</v>
      </c>
      <c r="AG92" s="67">
        <v>4</v>
      </c>
      <c r="AH92" s="68">
        <f t="shared" si="44"/>
        <v>0.66666666666666663</v>
      </c>
      <c r="AI92" s="67">
        <v>1</v>
      </c>
      <c r="AJ92" s="68">
        <f t="shared" si="45"/>
        <v>0.16666666666666666</v>
      </c>
      <c r="AK92" s="67">
        <v>0</v>
      </c>
      <c r="AL92" s="68">
        <f t="shared" si="46"/>
        <v>0</v>
      </c>
      <c r="AM92" s="67">
        <v>2</v>
      </c>
      <c r="AN92" s="68">
        <f t="shared" si="47"/>
        <v>0.33333333333333331</v>
      </c>
      <c r="AO92" s="109">
        <v>1</v>
      </c>
      <c r="AP92" s="109">
        <f t="shared" si="48"/>
        <v>0.16666666666666666</v>
      </c>
      <c r="AQ92" s="67">
        <v>7</v>
      </c>
      <c r="AR92" s="68">
        <f t="shared" si="49"/>
        <v>1.1666666666666667</v>
      </c>
      <c r="AS92" s="67">
        <v>2</v>
      </c>
      <c r="AT92" s="68">
        <f t="shared" si="50"/>
        <v>0.33333333333333331</v>
      </c>
      <c r="AU92" s="67">
        <v>3</v>
      </c>
      <c r="AV92" s="68">
        <f t="shared" si="51"/>
        <v>0.5</v>
      </c>
      <c r="AW92" s="67">
        <v>1</v>
      </c>
      <c r="AX92" s="68">
        <f t="shared" si="52"/>
        <v>0.16666666666666666</v>
      </c>
      <c r="AY92" s="67">
        <v>2</v>
      </c>
      <c r="AZ92" s="68">
        <f t="shared" si="53"/>
        <v>0.33333333333333331</v>
      </c>
      <c r="BA92" s="110">
        <f t="shared" si="28"/>
        <v>258</v>
      </c>
      <c r="BB92" s="75">
        <f t="shared" si="54"/>
        <v>43</v>
      </c>
    </row>
    <row r="93" spans="1:54" ht="11.25" customHeight="1" x14ac:dyDescent="0.25">
      <c r="A93" s="151"/>
      <c r="B93" s="124" t="s">
        <v>92</v>
      </c>
      <c r="C93" s="67">
        <v>135</v>
      </c>
      <c r="D93" s="68">
        <f t="shared" si="29"/>
        <v>22.5</v>
      </c>
      <c r="E93" s="69">
        <v>69</v>
      </c>
      <c r="F93" s="70">
        <f t="shared" si="30"/>
        <v>11.5</v>
      </c>
      <c r="G93" s="67">
        <v>53</v>
      </c>
      <c r="H93" s="68">
        <f t="shared" si="31"/>
        <v>8.8333333333333339</v>
      </c>
      <c r="I93" s="67">
        <v>44</v>
      </c>
      <c r="J93" s="68">
        <f t="shared" si="32"/>
        <v>7.333333333333333</v>
      </c>
      <c r="K93" s="109">
        <v>11</v>
      </c>
      <c r="L93" s="109">
        <f t="shared" si="33"/>
        <v>1.8333333333333333</v>
      </c>
      <c r="M93" s="67">
        <v>23</v>
      </c>
      <c r="N93" s="68">
        <f t="shared" si="34"/>
        <v>3.8333333333333335</v>
      </c>
      <c r="O93" s="109">
        <v>16</v>
      </c>
      <c r="P93" s="109">
        <f t="shared" si="35"/>
        <v>2.6666666666666665</v>
      </c>
      <c r="Q93" s="67">
        <v>23</v>
      </c>
      <c r="R93" s="70">
        <f t="shared" si="36"/>
        <v>3.8333333333333335</v>
      </c>
      <c r="S93" s="109">
        <v>6</v>
      </c>
      <c r="T93" s="109">
        <f t="shared" si="37"/>
        <v>1</v>
      </c>
      <c r="U93" s="67">
        <v>26</v>
      </c>
      <c r="V93" s="68">
        <f t="shared" si="38"/>
        <v>4.333333333333333</v>
      </c>
      <c r="W93" s="67">
        <v>13</v>
      </c>
      <c r="X93" s="68">
        <f t="shared" si="39"/>
        <v>2.1666666666666665</v>
      </c>
      <c r="Y93" s="69">
        <v>7</v>
      </c>
      <c r="Z93" s="70">
        <f t="shared" si="40"/>
        <v>1.1666666666666667</v>
      </c>
      <c r="AA93" s="67">
        <v>2</v>
      </c>
      <c r="AB93" s="70">
        <f t="shared" si="41"/>
        <v>0.33333333333333331</v>
      </c>
      <c r="AC93" s="67">
        <v>14</v>
      </c>
      <c r="AD93" s="68">
        <f t="shared" si="42"/>
        <v>2.3333333333333335</v>
      </c>
      <c r="AE93" s="67">
        <v>7</v>
      </c>
      <c r="AF93" s="68">
        <f t="shared" si="43"/>
        <v>1.1666666666666667</v>
      </c>
      <c r="AG93" s="67">
        <v>6</v>
      </c>
      <c r="AH93" s="68">
        <f t="shared" si="44"/>
        <v>1</v>
      </c>
      <c r="AI93" s="67">
        <v>2</v>
      </c>
      <c r="AJ93" s="68">
        <f t="shared" si="45"/>
        <v>0.33333333333333331</v>
      </c>
      <c r="AK93" s="67">
        <v>3</v>
      </c>
      <c r="AL93" s="68">
        <f t="shared" si="46"/>
        <v>0.5</v>
      </c>
      <c r="AM93" s="67">
        <v>8</v>
      </c>
      <c r="AN93" s="68">
        <f t="shared" si="47"/>
        <v>1.3333333333333333</v>
      </c>
      <c r="AO93" s="109">
        <v>6</v>
      </c>
      <c r="AP93" s="109">
        <f t="shared" si="48"/>
        <v>1</v>
      </c>
      <c r="AQ93" s="67">
        <v>20</v>
      </c>
      <c r="AR93" s="68">
        <f t="shared" si="49"/>
        <v>3.3333333333333335</v>
      </c>
      <c r="AS93" s="67">
        <v>1</v>
      </c>
      <c r="AT93" s="68">
        <f t="shared" si="50"/>
        <v>0.16666666666666666</v>
      </c>
      <c r="AU93" s="67">
        <v>4</v>
      </c>
      <c r="AV93" s="68">
        <f t="shared" si="51"/>
        <v>0.66666666666666663</v>
      </c>
      <c r="AW93" s="67">
        <v>3</v>
      </c>
      <c r="AX93" s="68">
        <f t="shared" si="52"/>
        <v>0.5</v>
      </c>
      <c r="AY93" s="67">
        <v>5</v>
      </c>
      <c r="AZ93" s="68">
        <f t="shared" si="53"/>
        <v>0.83333333333333337</v>
      </c>
      <c r="BA93" s="110">
        <f t="shared" si="28"/>
        <v>507</v>
      </c>
      <c r="BB93" s="75">
        <f t="shared" si="54"/>
        <v>84.5</v>
      </c>
    </row>
    <row r="94" spans="1:54" ht="11.25" customHeight="1" x14ac:dyDescent="0.25">
      <c r="A94" s="151"/>
      <c r="B94" s="124" t="s">
        <v>93</v>
      </c>
      <c r="C94" s="67">
        <v>148</v>
      </c>
      <c r="D94" s="68">
        <f t="shared" si="29"/>
        <v>24.666666666666668</v>
      </c>
      <c r="E94" s="69">
        <v>54</v>
      </c>
      <c r="F94" s="70">
        <f t="shared" si="30"/>
        <v>9</v>
      </c>
      <c r="G94" s="67">
        <v>27</v>
      </c>
      <c r="H94" s="68">
        <f t="shared" si="31"/>
        <v>4.5</v>
      </c>
      <c r="I94" s="67">
        <v>25</v>
      </c>
      <c r="J94" s="68">
        <f t="shared" si="32"/>
        <v>4.166666666666667</v>
      </c>
      <c r="K94" s="109">
        <v>8</v>
      </c>
      <c r="L94" s="109">
        <f t="shared" si="33"/>
        <v>1.3333333333333333</v>
      </c>
      <c r="M94" s="67">
        <v>17</v>
      </c>
      <c r="N94" s="68">
        <f t="shared" si="34"/>
        <v>2.8333333333333335</v>
      </c>
      <c r="O94" s="109">
        <v>16</v>
      </c>
      <c r="P94" s="109">
        <f t="shared" si="35"/>
        <v>2.6666666666666665</v>
      </c>
      <c r="Q94" s="67">
        <v>15</v>
      </c>
      <c r="R94" s="70">
        <f t="shared" si="36"/>
        <v>2.5</v>
      </c>
      <c r="S94" s="109">
        <v>3</v>
      </c>
      <c r="T94" s="109">
        <f t="shared" si="37"/>
        <v>0.5</v>
      </c>
      <c r="U94" s="67">
        <v>11</v>
      </c>
      <c r="V94" s="68">
        <f t="shared" si="38"/>
        <v>1.8333333333333333</v>
      </c>
      <c r="W94" s="67">
        <v>8</v>
      </c>
      <c r="X94" s="68">
        <f t="shared" si="39"/>
        <v>1.3333333333333333</v>
      </c>
      <c r="Y94" s="69">
        <v>11</v>
      </c>
      <c r="Z94" s="70">
        <f t="shared" si="40"/>
        <v>1.8333333333333333</v>
      </c>
      <c r="AA94" s="67">
        <v>2</v>
      </c>
      <c r="AB94" s="70">
        <f t="shared" si="41"/>
        <v>0.33333333333333331</v>
      </c>
      <c r="AC94" s="67">
        <v>9</v>
      </c>
      <c r="AD94" s="68">
        <f t="shared" si="42"/>
        <v>1.5</v>
      </c>
      <c r="AE94" s="67">
        <v>6</v>
      </c>
      <c r="AF94" s="68">
        <f t="shared" si="43"/>
        <v>1</v>
      </c>
      <c r="AG94" s="67">
        <v>5</v>
      </c>
      <c r="AH94" s="68">
        <f t="shared" si="44"/>
        <v>0.83333333333333337</v>
      </c>
      <c r="AI94" s="67">
        <v>0</v>
      </c>
      <c r="AJ94" s="68">
        <f t="shared" si="45"/>
        <v>0</v>
      </c>
      <c r="AK94" s="67">
        <v>4</v>
      </c>
      <c r="AL94" s="68">
        <f t="shared" si="46"/>
        <v>0.66666666666666663</v>
      </c>
      <c r="AM94" s="67">
        <v>4</v>
      </c>
      <c r="AN94" s="68">
        <f t="shared" si="47"/>
        <v>0.66666666666666663</v>
      </c>
      <c r="AO94" s="109">
        <v>3</v>
      </c>
      <c r="AP94" s="109">
        <f t="shared" si="48"/>
        <v>0.5</v>
      </c>
      <c r="AQ94" s="67">
        <v>5</v>
      </c>
      <c r="AR94" s="68">
        <f t="shared" si="49"/>
        <v>0.83333333333333337</v>
      </c>
      <c r="AS94" s="67">
        <v>3</v>
      </c>
      <c r="AT94" s="68">
        <f t="shared" si="50"/>
        <v>0.5</v>
      </c>
      <c r="AU94" s="67">
        <v>4</v>
      </c>
      <c r="AV94" s="68">
        <f t="shared" si="51"/>
        <v>0.66666666666666663</v>
      </c>
      <c r="AW94" s="67">
        <v>4</v>
      </c>
      <c r="AX94" s="68">
        <f t="shared" si="52"/>
        <v>0.66666666666666663</v>
      </c>
      <c r="AY94" s="67">
        <v>3</v>
      </c>
      <c r="AZ94" s="68">
        <f t="shared" si="53"/>
        <v>0.5</v>
      </c>
      <c r="BA94" s="110">
        <f t="shared" si="28"/>
        <v>395</v>
      </c>
      <c r="BB94" s="75">
        <f t="shared" si="54"/>
        <v>65.833333333333329</v>
      </c>
    </row>
    <row r="95" spans="1:54" ht="11.25" customHeight="1" x14ac:dyDescent="0.25">
      <c r="A95" s="151"/>
      <c r="B95" s="124" t="s">
        <v>94</v>
      </c>
      <c r="C95" s="67">
        <v>447</v>
      </c>
      <c r="D95" s="68">
        <f t="shared" si="29"/>
        <v>74.5</v>
      </c>
      <c r="E95" s="69">
        <v>256</v>
      </c>
      <c r="F95" s="70">
        <f t="shared" si="30"/>
        <v>42.666666666666664</v>
      </c>
      <c r="G95" s="67">
        <v>264</v>
      </c>
      <c r="H95" s="68">
        <f t="shared" si="31"/>
        <v>44</v>
      </c>
      <c r="I95" s="67">
        <v>154</v>
      </c>
      <c r="J95" s="68">
        <f t="shared" si="32"/>
        <v>25.666666666666668</v>
      </c>
      <c r="K95" s="109">
        <v>219</v>
      </c>
      <c r="L95" s="109">
        <f t="shared" si="33"/>
        <v>36.5</v>
      </c>
      <c r="M95" s="67">
        <v>83</v>
      </c>
      <c r="N95" s="68">
        <f t="shared" si="34"/>
        <v>13.833333333333334</v>
      </c>
      <c r="O95" s="109">
        <v>166</v>
      </c>
      <c r="P95" s="109">
        <f t="shared" si="35"/>
        <v>27.666666666666668</v>
      </c>
      <c r="Q95" s="67">
        <v>75</v>
      </c>
      <c r="R95" s="70">
        <f t="shared" si="36"/>
        <v>12.5</v>
      </c>
      <c r="S95" s="109">
        <v>104</v>
      </c>
      <c r="T95" s="109">
        <f t="shared" si="37"/>
        <v>17.333333333333332</v>
      </c>
      <c r="U95" s="67">
        <v>93</v>
      </c>
      <c r="V95" s="68">
        <f t="shared" si="38"/>
        <v>15.5</v>
      </c>
      <c r="W95" s="67">
        <v>43</v>
      </c>
      <c r="X95" s="68">
        <f t="shared" si="39"/>
        <v>7.166666666666667</v>
      </c>
      <c r="Y95" s="69">
        <v>65</v>
      </c>
      <c r="Z95" s="70">
        <f t="shared" si="40"/>
        <v>10.833333333333334</v>
      </c>
      <c r="AA95" s="67">
        <v>79</v>
      </c>
      <c r="AB95" s="70">
        <f t="shared" si="41"/>
        <v>13.166666666666666</v>
      </c>
      <c r="AC95" s="67">
        <v>71</v>
      </c>
      <c r="AD95" s="68">
        <f t="shared" si="42"/>
        <v>11.833333333333334</v>
      </c>
      <c r="AE95" s="67">
        <v>52</v>
      </c>
      <c r="AF95" s="68">
        <f t="shared" si="43"/>
        <v>8.6666666666666661</v>
      </c>
      <c r="AG95" s="67">
        <v>39</v>
      </c>
      <c r="AH95" s="68">
        <f t="shared" si="44"/>
        <v>6.5</v>
      </c>
      <c r="AI95" s="67">
        <v>15</v>
      </c>
      <c r="AJ95" s="68">
        <f t="shared" si="45"/>
        <v>2.5</v>
      </c>
      <c r="AK95" s="67">
        <v>33</v>
      </c>
      <c r="AL95" s="68">
        <f t="shared" si="46"/>
        <v>5.5</v>
      </c>
      <c r="AM95" s="67">
        <v>38</v>
      </c>
      <c r="AN95" s="68">
        <f t="shared" si="47"/>
        <v>6.333333333333333</v>
      </c>
      <c r="AO95" s="109">
        <v>17</v>
      </c>
      <c r="AP95" s="109">
        <f t="shared" si="48"/>
        <v>2.8333333333333335</v>
      </c>
      <c r="AQ95" s="67">
        <v>24</v>
      </c>
      <c r="AR95" s="68">
        <f t="shared" si="49"/>
        <v>4</v>
      </c>
      <c r="AS95" s="67">
        <v>39</v>
      </c>
      <c r="AT95" s="68">
        <f t="shared" si="50"/>
        <v>6.5</v>
      </c>
      <c r="AU95" s="67">
        <v>16</v>
      </c>
      <c r="AV95" s="68">
        <f t="shared" si="51"/>
        <v>2.6666666666666665</v>
      </c>
      <c r="AW95" s="67">
        <v>27</v>
      </c>
      <c r="AX95" s="68">
        <f t="shared" si="52"/>
        <v>4.5</v>
      </c>
      <c r="AY95" s="67">
        <v>12</v>
      </c>
      <c r="AZ95" s="68">
        <f t="shared" si="53"/>
        <v>2</v>
      </c>
      <c r="BA95" s="110">
        <f t="shared" si="28"/>
        <v>2431</v>
      </c>
      <c r="BB95" s="75">
        <f t="shared" si="54"/>
        <v>405.16666666666669</v>
      </c>
    </row>
    <row r="96" spans="1:54" ht="11.25" customHeight="1" x14ac:dyDescent="0.25">
      <c r="A96" s="151"/>
      <c r="B96" s="125" t="s">
        <v>95</v>
      </c>
      <c r="C96" s="67">
        <v>233</v>
      </c>
      <c r="D96" s="68">
        <f t="shared" si="29"/>
        <v>38.833333333333336</v>
      </c>
      <c r="E96" s="69">
        <v>89</v>
      </c>
      <c r="F96" s="70">
        <f t="shared" si="30"/>
        <v>14.833333333333334</v>
      </c>
      <c r="G96" s="67">
        <v>69</v>
      </c>
      <c r="H96" s="68">
        <f t="shared" si="31"/>
        <v>11.5</v>
      </c>
      <c r="I96" s="67">
        <v>62</v>
      </c>
      <c r="J96" s="68">
        <f t="shared" si="32"/>
        <v>10.333333333333334</v>
      </c>
      <c r="K96" s="109">
        <v>11</v>
      </c>
      <c r="L96" s="109">
        <f t="shared" si="33"/>
        <v>1.8333333333333333</v>
      </c>
      <c r="M96" s="67">
        <v>37</v>
      </c>
      <c r="N96" s="68">
        <f t="shared" si="34"/>
        <v>6.166666666666667</v>
      </c>
      <c r="O96" s="109">
        <v>21</v>
      </c>
      <c r="P96" s="109">
        <f t="shared" si="35"/>
        <v>3.5</v>
      </c>
      <c r="Q96" s="67">
        <v>24</v>
      </c>
      <c r="R96" s="70">
        <f t="shared" si="36"/>
        <v>4</v>
      </c>
      <c r="S96" s="109">
        <v>6</v>
      </c>
      <c r="T96" s="109">
        <f t="shared" si="37"/>
        <v>1</v>
      </c>
      <c r="U96" s="67">
        <v>30</v>
      </c>
      <c r="V96" s="68">
        <f t="shared" si="38"/>
        <v>5</v>
      </c>
      <c r="W96" s="67">
        <v>15</v>
      </c>
      <c r="X96" s="68">
        <f t="shared" si="39"/>
        <v>2.5</v>
      </c>
      <c r="Y96" s="69">
        <v>12</v>
      </c>
      <c r="Z96" s="70">
        <f t="shared" si="40"/>
        <v>2</v>
      </c>
      <c r="AA96" s="67">
        <v>6</v>
      </c>
      <c r="AB96" s="70">
        <f t="shared" si="41"/>
        <v>1</v>
      </c>
      <c r="AC96" s="67">
        <v>17</v>
      </c>
      <c r="AD96" s="68">
        <f t="shared" si="42"/>
        <v>2.8333333333333335</v>
      </c>
      <c r="AE96" s="67">
        <v>28</v>
      </c>
      <c r="AF96" s="68">
        <f t="shared" si="43"/>
        <v>4.666666666666667</v>
      </c>
      <c r="AG96" s="67">
        <v>8</v>
      </c>
      <c r="AH96" s="68">
        <f t="shared" si="44"/>
        <v>1.3333333333333333</v>
      </c>
      <c r="AI96" s="67">
        <v>3</v>
      </c>
      <c r="AJ96" s="68">
        <f t="shared" si="45"/>
        <v>0.5</v>
      </c>
      <c r="AK96" s="67">
        <v>12</v>
      </c>
      <c r="AL96" s="68">
        <f t="shared" si="46"/>
        <v>2</v>
      </c>
      <c r="AM96" s="67">
        <v>10</v>
      </c>
      <c r="AN96" s="68">
        <f t="shared" si="47"/>
        <v>1.6666666666666667</v>
      </c>
      <c r="AO96" s="109">
        <v>4</v>
      </c>
      <c r="AP96" s="109">
        <f t="shared" si="48"/>
        <v>0.66666666666666663</v>
      </c>
      <c r="AQ96" s="67">
        <v>14</v>
      </c>
      <c r="AR96" s="68">
        <f t="shared" si="49"/>
        <v>2.3333333333333335</v>
      </c>
      <c r="AS96" s="67">
        <v>7</v>
      </c>
      <c r="AT96" s="68">
        <f t="shared" si="50"/>
        <v>1.1666666666666667</v>
      </c>
      <c r="AU96" s="67">
        <v>6</v>
      </c>
      <c r="AV96" s="68">
        <f t="shared" si="51"/>
        <v>1</v>
      </c>
      <c r="AW96" s="67">
        <v>4</v>
      </c>
      <c r="AX96" s="68">
        <f t="shared" si="52"/>
        <v>0.66666666666666663</v>
      </c>
      <c r="AY96" s="67">
        <v>4</v>
      </c>
      <c r="AZ96" s="68">
        <f t="shared" si="53"/>
        <v>0.66666666666666663</v>
      </c>
      <c r="BA96" s="110">
        <f t="shared" si="28"/>
        <v>732</v>
      </c>
      <c r="BB96" s="75">
        <f t="shared" si="54"/>
        <v>122</v>
      </c>
    </row>
    <row r="97" spans="1:54" ht="11.25" customHeight="1" x14ac:dyDescent="0.25">
      <c r="A97" s="94"/>
      <c r="B97" s="126" t="s">
        <v>96</v>
      </c>
      <c r="C97" s="67">
        <v>11</v>
      </c>
      <c r="D97" s="68">
        <f t="shared" si="29"/>
        <v>1.8333333333333333</v>
      </c>
      <c r="E97" s="69">
        <v>8</v>
      </c>
      <c r="F97" s="70">
        <f t="shared" si="30"/>
        <v>1.3333333333333333</v>
      </c>
      <c r="G97" s="67">
        <v>4</v>
      </c>
      <c r="H97" s="68">
        <f t="shared" si="31"/>
        <v>0.66666666666666663</v>
      </c>
      <c r="I97" s="67">
        <v>3</v>
      </c>
      <c r="J97" s="68">
        <f t="shared" si="32"/>
        <v>0.5</v>
      </c>
      <c r="K97" s="109">
        <v>6</v>
      </c>
      <c r="L97" s="109">
        <f t="shared" si="33"/>
        <v>1</v>
      </c>
      <c r="M97" s="67">
        <v>5</v>
      </c>
      <c r="N97" s="68">
        <f t="shared" si="34"/>
        <v>0.83333333333333337</v>
      </c>
      <c r="O97" s="109">
        <v>2</v>
      </c>
      <c r="P97" s="109">
        <f t="shared" si="35"/>
        <v>0.33333333333333331</v>
      </c>
      <c r="Q97" s="67">
        <v>5</v>
      </c>
      <c r="R97" s="70">
        <f t="shared" si="36"/>
        <v>0.83333333333333337</v>
      </c>
      <c r="S97" s="109">
        <v>1</v>
      </c>
      <c r="T97" s="109">
        <f t="shared" si="37"/>
        <v>0.16666666666666666</v>
      </c>
      <c r="U97" s="67">
        <v>1</v>
      </c>
      <c r="V97" s="68">
        <f t="shared" si="38"/>
        <v>0.16666666666666666</v>
      </c>
      <c r="W97" s="67">
        <v>1</v>
      </c>
      <c r="X97" s="68">
        <f t="shared" si="39"/>
        <v>0.16666666666666666</v>
      </c>
      <c r="Y97" s="69">
        <v>2</v>
      </c>
      <c r="Z97" s="70">
        <f t="shared" si="40"/>
        <v>0.33333333333333331</v>
      </c>
      <c r="AA97" s="67">
        <v>2</v>
      </c>
      <c r="AB97" s="70">
        <f t="shared" si="41"/>
        <v>0.33333333333333331</v>
      </c>
      <c r="AC97" s="67">
        <v>0</v>
      </c>
      <c r="AD97" s="68">
        <f t="shared" si="42"/>
        <v>0</v>
      </c>
      <c r="AE97" s="67">
        <v>1</v>
      </c>
      <c r="AF97" s="68">
        <f t="shared" si="43"/>
        <v>0.16666666666666666</v>
      </c>
      <c r="AG97" s="67">
        <v>0</v>
      </c>
      <c r="AH97" s="68">
        <f t="shared" si="44"/>
        <v>0</v>
      </c>
      <c r="AI97" s="67">
        <v>1</v>
      </c>
      <c r="AJ97" s="68">
        <f t="shared" si="45"/>
        <v>0.16666666666666666</v>
      </c>
      <c r="AK97" s="67">
        <v>0</v>
      </c>
      <c r="AL97" s="68">
        <f t="shared" si="46"/>
        <v>0</v>
      </c>
      <c r="AM97" s="67">
        <v>0</v>
      </c>
      <c r="AN97" s="68">
        <f t="shared" si="47"/>
        <v>0</v>
      </c>
      <c r="AO97" s="109">
        <v>0</v>
      </c>
      <c r="AP97" s="109">
        <f t="shared" si="48"/>
        <v>0</v>
      </c>
      <c r="AQ97" s="67">
        <v>0</v>
      </c>
      <c r="AR97" s="68">
        <f t="shared" si="49"/>
        <v>0</v>
      </c>
      <c r="AS97" s="67">
        <v>1</v>
      </c>
      <c r="AT97" s="68">
        <f t="shared" si="50"/>
        <v>0.16666666666666666</v>
      </c>
      <c r="AU97" s="67">
        <v>1</v>
      </c>
      <c r="AV97" s="68">
        <f t="shared" si="51"/>
        <v>0.16666666666666666</v>
      </c>
      <c r="AW97" s="67">
        <v>2</v>
      </c>
      <c r="AX97" s="68">
        <f t="shared" si="52"/>
        <v>0.33333333333333331</v>
      </c>
      <c r="AY97" s="67">
        <v>1</v>
      </c>
      <c r="AZ97" s="68">
        <f t="shared" si="53"/>
        <v>0.16666666666666666</v>
      </c>
      <c r="BA97" s="110">
        <f t="shared" si="28"/>
        <v>58</v>
      </c>
      <c r="BB97" s="75">
        <f t="shared" si="54"/>
        <v>9.6666666666666661</v>
      </c>
    </row>
    <row r="98" spans="1:54" ht="11.25" customHeight="1" x14ac:dyDescent="0.25">
      <c r="A98" s="96"/>
      <c r="B98" s="127" t="s">
        <v>97</v>
      </c>
      <c r="C98" s="98">
        <f>SUM(C3:C97)</f>
        <v>11445</v>
      </c>
      <c r="D98" s="99">
        <f>SUM(D3:D97)</f>
        <v>1907.5000000000005</v>
      </c>
      <c r="E98" s="98">
        <f>SUM(E3:E97)</f>
        <v>6572</v>
      </c>
      <c r="F98" s="99">
        <f t="shared" ref="F98:BB98" si="55">SUM(F3:F97)</f>
        <v>1095.333333333333</v>
      </c>
      <c r="G98" s="98">
        <f t="shared" si="55"/>
        <v>6131</v>
      </c>
      <c r="H98" s="99">
        <f t="shared" si="55"/>
        <v>1021.833333333333</v>
      </c>
      <c r="I98" s="98">
        <f>SUM(I3:I97)</f>
        <v>4067</v>
      </c>
      <c r="J98" s="99">
        <f>SUM(J3:J97)</f>
        <v>677.83333333333348</v>
      </c>
      <c r="K98" s="128">
        <f>SUM(K3:K97)</f>
        <v>3622</v>
      </c>
      <c r="L98" s="128">
        <f>SUM(L3:L97)</f>
        <v>603.66666666666674</v>
      </c>
      <c r="M98" s="98">
        <f t="shared" si="55"/>
        <v>2930</v>
      </c>
      <c r="N98" s="99">
        <f t="shared" si="55"/>
        <v>488.33333333333331</v>
      </c>
      <c r="O98" s="128">
        <f t="shared" ref="O98:AH98" si="56">SUM(O3:O97)</f>
        <v>2786</v>
      </c>
      <c r="P98" s="128">
        <f t="shared" si="56"/>
        <v>464.33333333333337</v>
      </c>
      <c r="Q98" s="98">
        <f t="shared" si="56"/>
        <v>2689</v>
      </c>
      <c r="R98" s="99">
        <f t="shared" si="56"/>
        <v>448.16666666666652</v>
      </c>
      <c r="S98" s="128">
        <f t="shared" si="56"/>
        <v>2081</v>
      </c>
      <c r="T98" s="128">
        <f t="shared" si="56"/>
        <v>346.83333333333331</v>
      </c>
      <c r="U98" s="98">
        <f t="shared" si="56"/>
        <v>1988</v>
      </c>
      <c r="V98" s="99">
        <f t="shared" si="56"/>
        <v>331.33333333333331</v>
      </c>
      <c r="W98" s="98">
        <f t="shared" si="56"/>
        <v>1590</v>
      </c>
      <c r="X98" s="99">
        <f t="shared" si="56"/>
        <v>265</v>
      </c>
      <c r="Y98" s="98">
        <f t="shared" si="56"/>
        <v>1496</v>
      </c>
      <c r="Z98" s="99">
        <f t="shared" si="56"/>
        <v>249.33333333333331</v>
      </c>
      <c r="AA98" s="98">
        <f t="shared" si="56"/>
        <v>1417</v>
      </c>
      <c r="AB98" s="99">
        <f t="shared" si="56"/>
        <v>236.16666666666663</v>
      </c>
      <c r="AC98" s="98">
        <f t="shared" si="56"/>
        <v>1294</v>
      </c>
      <c r="AD98" s="99">
        <f t="shared" si="56"/>
        <v>215.66666666666669</v>
      </c>
      <c r="AE98" s="98">
        <f t="shared" si="56"/>
        <v>1234</v>
      </c>
      <c r="AF98" s="99">
        <f t="shared" si="56"/>
        <v>205.66666666666663</v>
      </c>
      <c r="AG98" s="98">
        <f t="shared" si="56"/>
        <v>950</v>
      </c>
      <c r="AH98" s="99">
        <f t="shared" si="56"/>
        <v>158.33333333333337</v>
      </c>
      <c r="AI98" s="98">
        <f t="shared" si="55"/>
        <v>812</v>
      </c>
      <c r="AJ98" s="99">
        <f t="shared" si="55"/>
        <v>135.33333333333337</v>
      </c>
      <c r="AK98" s="98">
        <f>SUM(AK3:AK97)</f>
        <v>751</v>
      </c>
      <c r="AL98" s="99">
        <f>SUM(AL3:AL97)</f>
        <v>125.16666666666666</v>
      </c>
      <c r="AM98" s="98">
        <f t="shared" si="55"/>
        <v>738</v>
      </c>
      <c r="AN98" s="99">
        <f t="shared" si="55"/>
        <v>122.99999999999999</v>
      </c>
      <c r="AO98" s="128">
        <f>SUM(AO3:AO97)</f>
        <v>707</v>
      </c>
      <c r="AP98" s="128">
        <f>SUM(AP3:AP97)</f>
        <v>117.8333333333333</v>
      </c>
      <c r="AQ98" s="98">
        <f t="shared" si="55"/>
        <v>706</v>
      </c>
      <c r="AR98" s="99">
        <f t="shared" si="55"/>
        <v>117.66666666666667</v>
      </c>
      <c r="AS98" s="98">
        <f t="shared" ref="AS98:AX98" si="57">SUM(AS3:AS97)</f>
        <v>686</v>
      </c>
      <c r="AT98" s="99">
        <f t="shared" si="57"/>
        <v>114.33333333333333</v>
      </c>
      <c r="AU98" s="98">
        <f t="shared" si="57"/>
        <v>652</v>
      </c>
      <c r="AV98" s="99">
        <f t="shared" si="57"/>
        <v>108.66666666666666</v>
      </c>
      <c r="AW98" s="98">
        <f t="shared" si="57"/>
        <v>568</v>
      </c>
      <c r="AX98" s="99">
        <f t="shared" si="57"/>
        <v>94.666666666666686</v>
      </c>
      <c r="AY98" s="98">
        <f t="shared" si="55"/>
        <v>351</v>
      </c>
      <c r="AZ98" s="99">
        <f t="shared" si="55"/>
        <v>58.499999999999993</v>
      </c>
      <c r="BA98" s="128">
        <f>SUM(BA3:BA97)</f>
        <v>58263</v>
      </c>
      <c r="BB98" s="99">
        <f t="shared" si="55"/>
        <v>9710.4999999999945</v>
      </c>
    </row>
    <row r="99" spans="1:54" x14ac:dyDescent="0.25"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</row>
    <row r="100" spans="1:54" x14ac:dyDescent="0.25">
      <c r="B100" s="101" t="s">
        <v>123</v>
      </c>
      <c r="C100" s="100">
        <v>11421</v>
      </c>
      <c r="D100" s="100"/>
      <c r="E100" s="100">
        <v>6549</v>
      </c>
      <c r="F100" s="100"/>
      <c r="G100" s="100">
        <v>6111</v>
      </c>
      <c r="H100" s="100"/>
      <c r="I100" s="100">
        <v>4043</v>
      </c>
      <c r="J100" s="100"/>
      <c r="K100" s="100">
        <v>3594</v>
      </c>
      <c r="L100" s="100"/>
      <c r="M100" s="100">
        <v>2900</v>
      </c>
      <c r="N100" s="100"/>
      <c r="O100" s="100">
        <v>2762</v>
      </c>
      <c r="P100" s="100"/>
      <c r="Q100" s="100">
        <v>2661</v>
      </c>
      <c r="R100" s="100"/>
      <c r="S100" s="100">
        <v>2059</v>
      </c>
      <c r="T100" s="100"/>
      <c r="U100" s="100">
        <v>1964</v>
      </c>
      <c r="V100" s="100"/>
      <c r="W100" s="100">
        <v>1567</v>
      </c>
      <c r="X100" s="100"/>
      <c r="Y100" s="100">
        <f>944+514</f>
        <v>1458</v>
      </c>
      <c r="Z100" s="100"/>
      <c r="AA100" s="100">
        <v>1394</v>
      </c>
      <c r="AB100" s="100"/>
      <c r="AC100" s="100">
        <v>1276</v>
      </c>
      <c r="AD100" s="100"/>
      <c r="AE100" s="100">
        <v>1206</v>
      </c>
      <c r="AF100" s="100"/>
      <c r="AG100" s="100">
        <v>928</v>
      </c>
      <c r="AH100" s="100"/>
      <c r="AI100" s="100">
        <v>789</v>
      </c>
      <c r="AJ100" s="100"/>
      <c r="AK100" s="100">
        <v>731</v>
      </c>
      <c r="AL100" s="100"/>
      <c r="AM100" s="100">
        <v>715</v>
      </c>
      <c r="AN100" s="100"/>
      <c r="AO100" s="100">
        <v>683</v>
      </c>
      <c r="AP100" s="100"/>
      <c r="AQ100" s="100">
        <v>681</v>
      </c>
      <c r="AR100" s="100"/>
      <c r="AS100" s="100">
        <v>658</v>
      </c>
      <c r="AT100" s="100"/>
      <c r="AU100" s="100">
        <v>628</v>
      </c>
      <c r="AV100" s="100"/>
      <c r="AW100" s="100">
        <v>544</v>
      </c>
      <c r="AX100" s="100"/>
      <c r="AY100" s="100">
        <v>326</v>
      </c>
      <c r="AZ100" s="100"/>
      <c r="BA100" s="100">
        <f>SUM(C100:AY100)</f>
        <v>57648</v>
      </c>
    </row>
    <row r="101" spans="1:54" x14ac:dyDescent="0.25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</row>
    <row r="102" spans="1:54" x14ac:dyDescent="0.25">
      <c r="B102" s="101" t="s">
        <v>122</v>
      </c>
      <c r="C102" s="100">
        <f>C98-C100</f>
        <v>24</v>
      </c>
      <c r="D102" s="100"/>
      <c r="E102" s="100">
        <f t="shared" ref="E102:AY102" si="58">E98-E100</f>
        <v>23</v>
      </c>
      <c r="F102" s="100"/>
      <c r="G102" s="100">
        <f t="shared" si="58"/>
        <v>20</v>
      </c>
      <c r="H102" s="100"/>
      <c r="I102" s="100">
        <f>I98-I100</f>
        <v>24</v>
      </c>
      <c r="J102" s="100"/>
      <c r="K102" s="100">
        <f>K98-K100</f>
        <v>28</v>
      </c>
      <c r="L102" s="100"/>
      <c r="M102" s="100">
        <f t="shared" si="58"/>
        <v>30</v>
      </c>
      <c r="N102" s="100"/>
      <c r="O102" s="100">
        <f>O98-O100</f>
        <v>24</v>
      </c>
      <c r="P102" s="100"/>
      <c r="Q102" s="100">
        <f>Q98-Q100</f>
        <v>28</v>
      </c>
      <c r="R102" s="100"/>
      <c r="S102" s="100">
        <f>S98-S100</f>
        <v>22</v>
      </c>
      <c r="T102" s="100"/>
      <c r="U102" s="100">
        <f>U98-U100</f>
        <v>24</v>
      </c>
      <c r="V102" s="100"/>
      <c r="W102" s="100">
        <f>W98-W100</f>
        <v>23</v>
      </c>
      <c r="X102" s="100"/>
      <c r="Y102" s="100">
        <f>Y98-Y100</f>
        <v>38</v>
      </c>
      <c r="Z102" s="100"/>
      <c r="AA102" s="100">
        <f>AA98-AA100</f>
        <v>23</v>
      </c>
      <c r="AB102" s="100"/>
      <c r="AC102" s="100">
        <f>AC98-AC100</f>
        <v>18</v>
      </c>
      <c r="AD102" s="100"/>
      <c r="AE102" s="100">
        <f>AE98-AE100</f>
        <v>28</v>
      </c>
      <c r="AF102" s="100"/>
      <c r="AG102" s="100">
        <f>AG98-AG100</f>
        <v>22</v>
      </c>
      <c r="AH102" s="100"/>
      <c r="AI102" s="100">
        <f t="shared" si="58"/>
        <v>23</v>
      </c>
      <c r="AJ102" s="100"/>
      <c r="AK102" s="100">
        <f>AK98-AK100</f>
        <v>20</v>
      </c>
      <c r="AL102" s="100"/>
      <c r="AM102" s="100">
        <f t="shared" si="58"/>
        <v>23</v>
      </c>
      <c r="AN102" s="100"/>
      <c r="AO102" s="100">
        <f>AO98-AO100</f>
        <v>24</v>
      </c>
      <c r="AP102" s="100"/>
      <c r="AQ102" s="100">
        <f t="shared" si="58"/>
        <v>25</v>
      </c>
      <c r="AR102" s="100"/>
      <c r="AS102" s="100">
        <f>AS98-AS100</f>
        <v>28</v>
      </c>
      <c r="AT102" s="100"/>
      <c r="AU102" s="100">
        <f t="shared" ref="AU102" si="59">AU98-AU100</f>
        <v>24</v>
      </c>
      <c r="AV102" s="100"/>
      <c r="AW102" s="100">
        <f>AW98-AW100</f>
        <v>24</v>
      </c>
      <c r="AX102" s="100"/>
      <c r="AY102" s="100">
        <f t="shared" si="58"/>
        <v>25</v>
      </c>
      <c r="AZ102" s="100"/>
      <c r="BA102" s="100">
        <f t="shared" ref="BA102" si="60">SUM(C102:AY102)</f>
        <v>615</v>
      </c>
    </row>
    <row r="103" spans="1:54" x14ac:dyDescent="0.25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</row>
    <row r="104" spans="1:54" x14ac:dyDescent="0.25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</row>
    <row r="105" spans="1:54" x14ac:dyDescent="0.25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</row>
    <row r="106" spans="1:54" x14ac:dyDescent="0.25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</row>
    <row r="107" spans="1:54" x14ac:dyDescent="0.25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</row>
    <row r="108" spans="1:54" x14ac:dyDescent="0.25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</row>
    <row r="109" spans="1:54" x14ac:dyDescent="0.25"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</row>
    <row r="110" spans="1:54" x14ac:dyDescent="0.25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</row>
    <row r="111" spans="1:54" x14ac:dyDescent="0.25"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</row>
    <row r="112" spans="1:54" x14ac:dyDescent="0.25"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</row>
    <row r="113" spans="3:52" x14ac:dyDescent="0.25"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</row>
    <row r="114" spans="3:52" x14ac:dyDescent="0.25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</row>
    <row r="115" spans="3:52" x14ac:dyDescent="0.25"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</row>
    <row r="116" spans="3:52" x14ac:dyDescent="0.25"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</row>
    <row r="117" spans="3:52" x14ac:dyDescent="0.25"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</row>
    <row r="118" spans="3:52" x14ac:dyDescent="0.25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</row>
    <row r="119" spans="3:52" x14ac:dyDescent="0.25"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</row>
    <row r="120" spans="3:52" x14ac:dyDescent="0.25"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</row>
    <row r="121" spans="3:52" x14ac:dyDescent="0.25"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</row>
    <row r="122" spans="3:52" x14ac:dyDescent="0.25"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</row>
    <row r="123" spans="3:52" x14ac:dyDescent="0.25"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</row>
    <row r="124" spans="3:52" x14ac:dyDescent="0.25"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</row>
    <row r="125" spans="3:52" x14ac:dyDescent="0.25"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</row>
    <row r="126" spans="3:52" x14ac:dyDescent="0.25"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</row>
    <row r="127" spans="3:52" x14ac:dyDescent="0.25"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</row>
    <row r="128" spans="3:52" x14ac:dyDescent="0.25"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</row>
    <row r="129" spans="3:52" x14ac:dyDescent="0.25"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</row>
    <row r="130" spans="3:52" x14ac:dyDescent="0.25"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</row>
    <row r="131" spans="3:52" x14ac:dyDescent="0.25"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</row>
    <row r="132" spans="3:52" x14ac:dyDescent="0.25"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</row>
    <row r="133" spans="3:52" x14ac:dyDescent="0.25"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</row>
    <row r="134" spans="3:52" x14ac:dyDescent="0.25"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</row>
    <row r="135" spans="3:52" x14ac:dyDescent="0.25"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</row>
    <row r="136" spans="3:52" x14ac:dyDescent="0.25"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</row>
    <row r="137" spans="3:52" x14ac:dyDescent="0.25"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</row>
    <row r="138" spans="3:52" x14ac:dyDescent="0.25"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</row>
    <row r="139" spans="3:52" x14ac:dyDescent="0.25"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</row>
    <row r="140" spans="3:52" x14ac:dyDescent="0.25"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</row>
    <row r="141" spans="3:52" x14ac:dyDescent="0.25"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</row>
    <row r="142" spans="3:52" x14ac:dyDescent="0.25"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</row>
    <row r="143" spans="3:52" x14ac:dyDescent="0.25"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</row>
    <row r="144" spans="3:52" x14ac:dyDescent="0.25"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</row>
    <row r="145" spans="3:52" x14ac:dyDescent="0.25"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</row>
    <row r="146" spans="3:52" x14ac:dyDescent="0.25"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</row>
    <row r="147" spans="3:52" x14ac:dyDescent="0.25"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</row>
    <row r="148" spans="3:52" x14ac:dyDescent="0.25"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</row>
    <row r="149" spans="3:52" x14ac:dyDescent="0.25"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</row>
    <row r="150" spans="3:52" x14ac:dyDescent="0.25"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</row>
    <row r="151" spans="3:52" x14ac:dyDescent="0.25"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</row>
    <row r="152" spans="3:52" x14ac:dyDescent="0.25"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</row>
    <row r="153" spans="3:52" x14ac:dyDescent="0.25"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</row>
    <row r="154" spans="3:52" x14ac:dyDescent="0.25"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</row>
    <row r="155" spans="3:52" x14ac:dyDescent="0.25"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</row>
    <row r="156" spans="3:52" x14ac:dyDescent="0.25"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</row>
    <row r="157" spans="3:52" x14ac:dyDescent="0.25"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</row>
    <row r="158" spans="3:52" x14ac:dyDescent="0.25"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</row>
    <row r="159" spans="3:52" x14ac:dyDescent="0.25"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</row>
    <row r="160" spans="3:52" x14ac:dyDescent="0.25"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</row>
    <row r="161" spans="3:52" x14ac:dyDescent="0.25"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</row>
    <row r="162" spans="3:52" x14ac:dyDescent="0.25"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</row>
    <row r="163" spans="3:52" x14ac:dyDescent="0.25"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</row>
    <row r="164" spans="3:52" x14ac:dyDescent="0.25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</row>
    <row r="165" spans="3:52" x14ac:dyDescent="0.25"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</row>
    <row r="166" spans="3:52" x14ac:dyDescent="0.25"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</row>
    <row r="167" spans="3:52" x14ac:dyDescent="0.25"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</row>
    <row r="168" spans="3:52" x14ac:dyDescent="0.25"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</row>
    <row r="169" spans="3:52" x14ac:dyDescent="0.25"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</row>
    <row r="170" spans="3:52" x14ac:dyDescent="0.25"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</row>
    <row r="171" spans="3:52" x14ac:dyDescent="0.25"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</row>
    <row r="172" spans="3:52" x14ac:dyDescent="0.25"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</row>
    <row r="173" spans="3:52" x14ac:dyDescent="0.25"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</row>
    <row r="174" spans="3:52" x14ac:dyDescent="0.25"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</row>
    <row r="175" spans="3:52" x14ac:dyDescent="0.25"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</row>
    <row r="176" spans="3:52" x14ac:dyDescent="0.25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</row>
    <row r="177" spans="3:52" x14ac:dyDescent="0.25"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</row>
    <row r="178" spans="3:52" x14ac:dyDescent="0.25"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</row>
    <row r="179" spans="3:52" x14ac:dyDescent="0.25"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</row>
    <row r="180" spans="3:52" x14ac:dyDescent="0.25"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</row>
    <row r="181" spans="3:52" x14ac:dyDescent="0.25"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</row>
    <row r="182" spans="3:52" x14ac:dyDescent="0.25"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</row>
    <row r="183" spans="3:52" x14ac:dyDescent="0.25"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</row>
    <row r="184" spans="3:52" x14ac:dyDescent="0.25"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</row>
    <row r="185" spans="3:52" x14ac:dyDescent="0.25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</row>
    <row r="186" spans="3:52" x14ac:dyDescent="0.25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</row>
    <row r="187" spans="3:52" x14ac:dyDescent="0.25"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</row>
    <row r="188" spans="3:52" x14ac:dyDescent="0.25"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</row>
    <row r="189" spans="3:52" x14ac:dyDescent="0.25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</row>
    <row r="190" spans="3:52" x14ac:dyDescent="0.25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</row>
    <row r="191" spans="3:52" x14ac:dyDescent="0.25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</row>
    <row r="192" spans="3:52" x14ac:dyDescent="0.25"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</row>
    <row r="193" spans="3:52" x14ac:dyDescent="0.25"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</row>
    <row r="194" spans="3:52" x14ac:dyDescent="0.25"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</row>
    <row r="195" spans="3:52" x14ac:dyDescent="0.25"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</row>
    <row r="196" spans="3:52" x14ac:dyDescent="0.25"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</row>
    <row r="197" spans="3:52" x14ac:dyDescent="0.25"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</row>
    <row r="198" spans="3:52" x14ac:dyDescent="0.25"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</row>
    <row r="199" spans="3:52" x14ac:dyDescent="0.25"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</row>
    <row r="200" spans="3:52" x14ac:dyDescent="0.25"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</row>
    <row r="201" spans="3:52" x14ac:dyDescent="0.25"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</row>
    <row r="202" spans="3:52" x14ac:dyDescent="0.25"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</row>
    <row r="203" spans="3:52" x14ac:dyDescent="0.25"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</row>
    <row r="204" spans="3:52" x14ac:dyDescent="0.25"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</row>
    <row r="205" spans="3:52" x14ac:dyDescent="0.25"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</row>
    <row r="206" spans="3:52" x14ac:dyDescent="0.25"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</row>
    <row r="207" spans="3:52" x14ac:dyDescent="0.25"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</row>
    <row r="208" spans="3:52" x14ac:dyDescent="0.25"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</row>
    <row r="209" spans="3:52" x14ac:dyDescent="0.25"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</row>
    <row r="210" spans="3:52" x14ac:dyDescent="0.25"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</row>
    <row r="211" spans="3:52" x14ac:dyDescent="0.25"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</row>
    <row r="212" spans="3:52" x14ac:dyDescent="0.25"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</row>
    <row r="213" spans="3:52" x14ac:dyDescent="0.25"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</row>
    <row r="214" spans="3:52" x14ac:dyDescent="0.25"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</row>
    <row r="215" spans="3:52" x14ac:dyDescent="0.25"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</row>
    <row r="216" spans="3:52" x14ac:dyDescent="0.25"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</row>
    <row r="217" spans="3:52" x14ac:dyDescent="0.25"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</row>
    <row r="218" spans="3:52" x14ac:dyDescent="0.25"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</row>
    <row r="219" spans="3:52" x14ac:dyDescent="0.25"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</row>
    <row r="220" spans="3:52" x14ac:dyDescent="0.25"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</row>
    <row r="221" spans="3:52" x14ac:dyDescent="0.25"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</row>
    <row r="222" spans="3:52" x14ac:dyDescent="0.25"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</row>
    <row r="223" spans="3:52" x14ac:dyDescent="0.25"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</row>
    <row r="224" spans="3:52" x14ac:dyDescent="0.25"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</row>
    <row r="225" spans="3:52" x14ac:dyDescent="0.25"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</row>
    <row r="226" spans="3:52" x14ac:dyDescent="0.25"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</row>
    <row r="227" spans="3:52" x14ac:dyDescent="0.25"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</row>
    <row r="228" spans="3:52" x14ac:dyDescent="0.25"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</row>
    <row r="229" spans="3:52" x14ac:dyDescent="0.25"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</row>
    <row r="230" spans="3:52" x14ac:dyDescent="0.25"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</row>
    <row r="231" spans="3:52" x14ac:dyDescent="0.25"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</row>
    <row r="232" spans="3:52" x14ac:dyDescent="0.25"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</row>
    <row r="233" spans="3:52" x14ac:dyDescent="0.25"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</row>
    <row r="234" spans="3:52" x14ac:dyDescent="0.25"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</row>
    <row r="235" spans="3:52" x14ac:dyDescent="0.25"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</row>
    <row r="236" spans="3:52" x14ac:dyDescent="0.25"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</row>
    <row r="237" spans="3:52" x14ac:dyDescent="0.25"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</row>
    <row r="238" spans="3:52" x14ac:dyDescent="0.25"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</row>
    <row r="239" spans="3:52" x14ac:dyDescent="0.25"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</row>
    <row r="240" spans="3:52" x14ac:dyDescent="0.25"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</row>
    <row r="241" spans="3:52" x14ac:dyDescent="0.25"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</row>
    <row r="242" spans="3:52" x14ac:dyDescent="0.25"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</row>
    <row r="243" spans="3:52" x14ac:dyDescent="0.25"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</row>
    <row r="244" spans="3:52" x14ac:dyDescent="0.25"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</row>
    <row r="245" spans="3:52" x14ac:dyDescent="0.25"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</row>
    <row r="246" spans="3:52" x14ac:dyDescent="0.25"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</row>
    <row r="247" spans="3:52" x14ac:dyDescent="0.25"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</row>
    <row r="248" spans="3:52" x14ac:dyDescent="0.25"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</row>
    <row r="249" spans="3:52" x14ac:dyDescent="0.25"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</row>
    <row r="250" spans="3:52" x14ac:dyDescent="0.25"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</row>
    <row r="251" spans="3:52" x14ac:dyDescent="0.25"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</row>
    <row r="252" spans="3:52" x14ac:dyDescent="0.25"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</row>
    <row r="253" spans="3:52" x14ac:dyDescent="0.25"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</row>
    <row r="254" spans="3:52" x14ac:dyDescent="0.25"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</row>
    <row r="255" spans="3:52" x14ac:dyDescent="0.25"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</row>
    <row r="256" spans="3:52" x14ac:dyDescent="0.25"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</row>
    <row r="257" spans="3:52" x14ac:dyDescent="0.25"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</row>
    <row r="258" spans="3:52" x14ac:dyDescent="0.25"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</row>
    <row r="259" spans="3:52" x14ac:dyDescent="0.25"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</row>
    <row r="260" spans="3:52" x14ac:dyDescent="0.25"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</row>
    <row r="261" spans="3:52" x14ac:dyDescent="0.25"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</row>
    <row r="262" spans="3:52" x14ac:dyDescent="0.25"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</row>
    <row r="263" spans="3:52" x14ac:dyDescent="0.25"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</row>
    <row r="264" spans="3:52" x14ac:dyDescent="0.25"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</row>
    <row r="265" spans="3:52" x14ac:dyDescent="0.25"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</row>
    <row r="266" spans="3:52" x14ac:dyDescent="0.25"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</row>
    <row r="267" spans="3:52" x14ac:dyDescent="0.25"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</row>
    <row r="268" spans="3:52" x14ac:dyDescent="0.25"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</row>
    <row r="269" spans="3:52" x14ac:dyDescent="0.25"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</row>
    <row r="270" spans="3:52" x14ac:dyDescent="0.25"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</row>
    <row r="271" spans="3:52" x14ac:dyDescent="0.25"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</row>
    <row r="272" spans="3:52" x14ac:dyDescent="0.25"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</row>
    <row r="273" spans="3:52" x14ac:dyDescent="0.25"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</row>
    <row r="274" spans="3:52" x14ac:dyDescent="0.25"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</row>
    <row r="275" spans="3:52" x14ac:dyDescent="0.25"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</row>
    <row r="276" spans="3:52" x14ac:dyDescent="0.25"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</row>
    <row r="277" spans="3:52" x14ac:dyDescent="0.25"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</row>
    <row r="278" spans="3:52" x14ac:dyDescent="0.25"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</row>
    <row r="279" spans="3:52" x14ac:dyDescent="0.25"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</row>
    <row r="280" spans="3:52" x14ac:dyDescent="0.25"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</row>
    <row r="281" spans="3:52" x14ac:dyDescent="0.25"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</row>
    <row r="282" spans="3:52" x14ac:dyDescent="0.25"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</row>
    <row r="283" spans="3:52" x14ac:dyDescent="0.25"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</row>
    <row r="284" spans="3:52" x14ac:dyDescent="0.25"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</row>
    <row r="285" spans="3:52" x14ac:dyDescent="0.25"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</row>
    <row r="286" spans="3:52" x14ac:dyDescent="0.25"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</row>
    <row r="287" spans="3:52" x14ac:dyDescent="0.25"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</row>
    <row r="288" spans="3:52" x14ac:dyDescent="0.25"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</row>
    <row r="289" spans="3:52" x14ac:dyDescent="0.25"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</row>
    <row r="290" spans="3:52" x14ac:dyDescent="0.25"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</row>
    <row r="291" spans="3:52" x14ac:dyDescent="0.25"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</row>
    <row r="292" spans="3:52" x14ac:dyDescent="0.25"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</row>
    <row r="293" spans="3:52" x14ac:dyDescent="0.25"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</row>
    <row r="294" spans="3:52" x14ac:dyDescent="0.25"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</row>
    <row r="295" spans="3:52" x14ac:dyDescent="0.25"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</row>
    <row r="296" spans="3:52" x14ac:dyDescent="0.25"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</row>
    <row r="297" spans="3:52" x14ac:dyDescent="0.25"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</row>
    <row r="298" spans="3:52" x14ac:dyDescent="0.25"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</row>
    <row r="299" spans="3:52" x14ac:dyDescent="0.25"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</row>
    <row r="300" spans="3:52" x14ac:dyDescent="0.25"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</row>
    <row r="301" spans="3:52" x14ac:dyDescent="0.25"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</row>
    <row r="302" spans="3:52" x14ac:dyDescent="0.25"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</row>
    <row r="303" spans="3:52" x14ac:dyDescent="0.25"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</row>
    <row r="304" spans="3:52" x14ac:dyDescent="0.25"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</row>
    <row r="305" spans="3:52" x14ac:dyDescent="0.25"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</row>
    <row r="306" spans="3:52" x14ac:dyDescent="0.25"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</row>
    <row r="307" spans="3:52" x14ac:dyDescent="0.25"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</row>
    <row r="308" spans="3:52" x14ac:dyDescent="0.25"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</row>
    <row r="309" spans="3:52" x14ac:dyDescent="0.25"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</row>
    <row r="310" spans="3:52" x14ac:dyDescent="0.25"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</row>
    <row r="311" spans="3:52" x14ac:dyDescent="0.25"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</row>
    <row r="312" spans="3:52" x14ac:dyDescent="0.25"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</row>
    <row r="313" spans="3:52" x14ac:dyDescent="0.25"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</row>
    <row r="314" spans="3:52" x14ac:dyDescent="0.25"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</row>
    <row r="315" spans="3:52" x14ac:dyDescent="0.25"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</row>
    <row r="316" spans="3:52" x14ac:dyDescent="0.25"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</row>
    <row r="317" spans="3:52" x14ac:dyDescent="0.25"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</row>
    <row r="318" spans="3:52" x14ac:dyDescent="0.25"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</row>
    <row r="319" spans="3:52" x14ac:dyDescent="0.25"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</row>
    <row r="320" spans="3:52" x14ac:dyDescent="0.25"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</row>
    <row r="321" spans="3:52" x14ac:dyDescent="0.25"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</row>
    <row r="322" spans="3:52" x14ac:dyDescent="0.25"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</row>
    <row r="323" spans="3:52" x14ac:dyDescent="0.25"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</row>
    <row r="324" spans="3:52" x14ac:dyDescent="0.25"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</row>
    <row r="325" spans="3:52" x14ac:dyDescent="0.25"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</row>
    <row r="326" spans="3:52" x14ac:dyDescent="0.25"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</row>
    <row r="327" spans="3:52" x14ac:dyDescent="0.25"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</row>
    <row r="328" spans="3:52" x14ac:dyDescent="0.25"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</row>
    <row r="329" spans="3:52" x14ac:dyDescent="0.25"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</row>
    <row r="330" spans="3:52" x14ac:dyDescent="0.25"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</row>
    <row r="331" spans="3:52" x14ac:dyDescent="0.25"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</row>
    <row r="332" spans="3:52" x14ac:dyDescent="0.25"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</row>
    <row r="333" spans="3:52" x14ac:dyDescent="0.25"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</row>
    <row r="334" spans="3:52" x14ac:dyDescent="0.25"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</row>
    <row r="335" spans="3:52" x14ac:dyDescent="0.25"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</row>
    <row r="336" spans="3:52" x14ac:dyDescent="0.25"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</row>
    <row r="337" spans="3:52" x14ac:dyDescent="0.25"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</row>
    <row r="338" spans="3:52" x14ac:dyDescent="0.25"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</row>
    <row r="339" spans="3:52" x14ac:dyDescent="0.25"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</row>
    <row r="340" spans="3:52" x14ac:dyDescent="0.25"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</row>
    <row r="341" spans="3:52" x14ac:dyDescent="0.25"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</row>
    <row r="342" spans="3:52" x14ac:dyDescent="0.25"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</row>
    <row r="343" spans="3:52" x14ac:dyDescent="0.25"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</row>
    <row r="344" spans="3:52" x14ac:dyDescent="0.25"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</row>
    <row r="345" spans="3:52" x14ac:dyDescent="0.25"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</row>
    <row r="346" spans="3:52" x14ac:dyDescent="0.25"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</row>
    <row r="347" spans="3:52" x14ac:dyDescent="0.25"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</row>
    <row r="348" spans="3:52" x14ac:dyDescent="0.25"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</row>
    <row r="349" spans="3:52" x14ac:dyDescent="0.25"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</row>
    <row r="350" spans="3:52" x14ac:dyDescent="0.25"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</row>
    <row r="351" spans="3:52" x14ac:dyDescent="0.25"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</row>
    <row r="352" spans="3:52" x14ac:dyDescent="0.25"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</row>
    <row r="353" spans="3:52" x14ac:dyDescent="0.25"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</row>
    <row r="354" spans="3:52" x14ac:dyDescent="0.25"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</row>
    <row r="355" spans="3:52" x14ac:dyDescent="0.25"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</row>
    <row r="356" spans="3:52" x14ac:dyDescent="0.25"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</row>
    <row r="357" spans="3:52" x14ac:dyDescent="0.25"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</row>
    <row r="358" spans="3:52" x14ac:dyDescent="0.25"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</row>
    <row r="359" spans="3:52" x14ac:dyDescent="0.25"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</row>
    <row r="360" spans="3:52" x14ac:dyDescent="0.25"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</row>
    <row r="361" spans="3:52" x14ac:dyDescent="0.25"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</row>
    <row r="362" spans="3:52" x14ac:dyDescent="0.25"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</row>
    <row r="363" spans="3:52" x14ac:dyDescent="0.25"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</row>
    <row r="364" spans="3:52" x14ac:dyDescent="0.25"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</row>
    <row r="365" spans="3:52" x14ac:dyDescent="0.25"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</row>
    <row r="366" spans="3:52" x14ac:dyDescent="0.25"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</row>
    <row r="367" spans="3:52" x14ac:dyDescent="0.25"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</row>
    <row r="368" spans="3:52" x14ac:dyDescent="0.25"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</row>
    <row r="369" spans="3:52" x14ac:dyDescent="0.25"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</row>
    <row r="370" spans="3:52" x14ac:dyDescent="0.25"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</row>
    <row r="371" spans="3:52" x14ac:dyDescent="0.25"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</row>
    <row r="372" spans="3:52" x14ac:dyDescent="0.25"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</row>
    <row r="373" spans="3:52" x14ac:dyDescent="0.25"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</row>
    <row r="374" spans="3:52" x14ac:dyDescent="0.25"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</row>
    <row r="375" spans="3:52" x14ac:dyDescent="0.25"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</row>
    <row r="376" spans="3:52" x14ac:dyDescent="0.25"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</row>
    <row r="377" spans="3:52" x14ac:dyDescent="0.25"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</row>
    <row r="378" spans="3:52" x14ac:dyDescent="0.25"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</row>
    <row r="379" spans="3:52" x14ac:dyDescent="0.25"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</row>
    <row r="380" spans="3:52" x14ac:dyDescent="0.25"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</row>
    <row r="381" spans="3:52" x14ac:dyDescent="0.25"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</row>
    <row r="382" spans="3:52" x14ac:dyDescent="0.25"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</row>
    <row r="383" spans="3:52" x14ac:dyDescent="0.25"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</row>
    <row r="384" spans="3:52" x14ac:dyDescent="0.25"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</row>
    <row r="385" spans="3:52" x14ac:dyDescent="0.25"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</row>
    <row r="386" spans="3:52" x14ac:dyDescent="0.25"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</row>
    <row r="387" spans="3:52" x14ac:dyDescent="0.25"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</row>
    <row r="388" spans="3:52" x14ac:dyDescent="0.25"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</row>
    <row r="389" spans="3:52" x14ac:dyDescent="0.25"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</row>
    <row r="390" spans="3:52" x14ac:dyDescent="0.25"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</row>
    <row r="391" spans="3:52" x14ac:dyDescent="0.25"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</row>
    <row r="392" spans="3:52" x14ac:dyDescent="0.25"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</row>
    <row r="393" spans="3:52" x14ac:dyDescent="0.25"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</row>
    <row r="394" spans="3:52" x14ac:dyDescent="0.25"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</row>
    <row r="395" spans="3:52" x14ac:dyDescent="0.25"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</row>
    <row r="396" spans="3:52" x14ac:dyDescent="0.25"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</row>
    <row r="397" spans="3:52" x14ac:dyDescent="0.25"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</row>
    <row r="398" spans="3:52" x14ac:dyDescent="0.25"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</row>
    <row r="399" spans="3:52" x14ac:dyDescent="0.25"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</row>
    <row r="400" spans="3:52" x14ac:dyDescent="0.25"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</row>
    <row r="401" spans="3:52" x14ac:dyDescent="0.25"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</row>
    <row r="402" spans="3:52" x14ac:dyDescent="0.25"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</row>
    <row r="403" spans="3:52" x14ac:dyDescent="0.25"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</row>
    <row r="404" spans="3:52" x14ac:dyDescent="0.25"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</row>
    <row r="405" spans="3:52" x14ac:dyDescent="0.25"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</row>
    <row r="406" spans="3:52" x14ac:dyDescent="0.25"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</row>
    <row r="407" spans="3:52" x14ac:dyDescent="0.25"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</row>
    <row r="408" spans="3:52" x14ac:dyDescent="0.25"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</row>
    <row r="409" spans="3:52" x14ac:dyDescent="0.25"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</row>
    <row r="410" spans="3:52" x14ac:dyDescent="0.25"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</row>
    <row r="411" spans="3:52" x14ac:dyDescent="0.25"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</row>
    <row r="412" spans="3:52" x14ac:dyDescent="0.25"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</row>
    <row r="413" spans="3:52" x14ac:dyDescent="0.25"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</row>
    <row r="414" spans="3:52" x14ac:dyDescent="0.25"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</row>
    <row r="415" spans="3:52" x14ac:dyDescent="0.25"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</row>
    <row r="416" spans="3:52" x14ac:dyDescent="0.25"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</row>
    <row r="417" spans="3:52" x14ac:dyDescent="0.25"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</row>
    <row r="418" spans="3:52" x14ac:dyDescent="0.25"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</row>
    <row r="419" spans="3:52" x14ac:dyDescent="0.25"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</row>
    <row r="420" spans="3:52" x14ac:dyDescent="0.25"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</row>
    <row r="421" spans="3:52" x14ac:dyDescent="0.25"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</row>
    <row r="422" spans="3:52" x14ac:dyDescent="0.25"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</row>
    <row r="423" spans="3:52" x14ac:dyDescent="0.25"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</row>
    <row r="424" spans="3:52" x14ac:dyDescent="0.25"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</row>
    <row r="425" spans="3:52" x14ac:dyDescent="0.25"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</row>
    <row r="426" spans="3:52" x14ac:dyDescent="0.25"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</row>
    <row r="427" spans="3:52" x14ac:dyDescent="0.25"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</row>
    <row r="428" spans="3:52" x14ac:dyDescent="0.25"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</row>
    <row r="429" spans="3:52" x14ac:dyDescent="0.25"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</row>
    <row r="430" spans="3:52" x14ac:dyDescent="0.25"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</row>
    <row r="431" spans="3:52" x14ac:dyDescent="0.25"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</row>
    <row r="432" spans="3:52" x14ac:dyDescent="0.25"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</row>
    <row r="433" spans="3:52" x14ac:dyDescent="0.25"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</row>
    <row r="434" spans="3:52" x14ac:dyDescent="0.25"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</row>
    <row r="435" spans="3:52" x14ac:dyDescent="0.25"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</row>
    <row r="436" spans="3:52" x14ac:dyDescent="0.25"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</row>
    <row r="437" spans="3:52" x14ac:dyDescent="0.25"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</row>
    <row r="438" spans="3:52" x14ac:dyDescent="0.25"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</row>
    <row r="439" spans="3:52" x14ac:dyDescent="0.25"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</row>
    <row r="440" spans="3:52" x14ac:dyDescent="0.25"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</row>
    <row r="441" spans="3:52" x14ac:dyDescent="0.25"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</row>
    <row r="442" spans="3:52" x14ac:dyDescent="0.25"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</row>
  </sheetData>
  <mergeCells count="33">
    <mergeCell ref="BA1:BB1"/>
    <mergeCell ref="A68:A78"/>
    <mergeCell ref="AY1:AZ1"/>
    <mergeCell ref="AG1:AH1"/>
    <mergeCell ref="AW1:AX1"/>
    <mergeCell ref="AS1:AT1"/>
    <mergeCell ref="AQ1:AR1"/>
    <mergeCell ref="AM1:AN1"/>
    <mergeCell ref="AI1:AJ1"/>
    <mergeCell ref="AK1:AL1"/>
    <mergeCell ref="W1:X1"/>
    <mergeCell ref="I1:J1"/>
    <mergeCell ref="G1:H1"/>
    <mergeCell ref="AU1:AV1"/>
    <mergeCell ref="O1:P1"/>
    <mergeCell ref="S1:T1"/>
    <mergeCell ref="K1:L1"/>
    <mergeCell ref="AO1:AP1"/>
    <mergeCell ref="AC1:AD1"/>
    <mergeCell ref="AE1:AF1"/>
    <mergeCell ref="Y1:Z1"/>
    <mergeCell ref="U1:V1"/>
    <mergeCell ref="Q1:R1"/>
    <mergeCell ref="E1:F1"/>
    <mergeCell ref="M1:N1"/>
    <mergeCell ref="A87:A96"/>
    <mergeCell ref="AA1:AB1"/>
    <mergeCell ref="A3:A28"/>
    <mergeCell ref="A29:A45"/>
    <mergeCell ref="A56:A67"/>
    <mergeCell ref="A47:A55"/>
    <mergeCell ref="A79:A86"/>
    <mergeCell ref="C1:D1"/>
  </mergeCells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 xml:space="preserve">&amp;L&amp;"Perpetua,Normal"&amp;26Bilag 2a. 2. og 3. fælles jobsamtaler i 2. halvår af 2015 (estimat af 2013 tal fra STAR). Fordelt på jobcentre i RAR-Regioner samt sorteret efter a-kassers antal af samtaler. </oddHeader>
    <oddFooter>&amp;LNote: Gns. er gennemsnit af fællessamtaler pr. måned i 2. halvår af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2"/>
  <sheetViews>
    <sheetView workbookViewId="0">
      <pane xSplit="41" ySplit="23" topLeftCell="AP95" activePane="bottomRight" state="frozen"/>
      <selection pane="topRight" activeCell="N1" sqref="N1"/>
      <selection pane="bottomLeft" activeCell="A24" sqref="A24"/>
      <selection pane="bottomRight" activeCell="C114" sqref="C114"/>
    </sheetView>
  </sheetViews>
  <sheetFormatPr defaultRowHeight="12.75" x14ac:dyDescent="0.25"/>
  <cols>
    <col min="1" max="1" width="5.28515625" style="58" customWidth="1"/>
    <col min="2" max="2" width="19.7109375" style="58" customWidth="1"/>
    <col min="3" max="54" width="5.7109375" style="58" customWidth="1"/>
    <col min="55" max="16384" width="9.140625" style="58"/>
  </cols>
  <sheetData>
    <row r="1" spans="1:54" ht="66" customHeight="1" x14ac:dyDescent="0.25">
      <c r="A1" s="56" t="s">
        <v>126</v>
      </c>
      <c r="B1" s="57" t="s">
        <v>0</v>
      </c>
      <c r="C1" s="160" t="s">
        <v>103</v>
      </c>
      <c r="D1" s="161"/>
      <c r="E1" s="160" t="s">
        <v>98</v>
      </c>
      <c r="F1" s="161"/>
      <c r="G1" s="160" t="s">
        <v>99</v>
      </c>
      <c r="H1" s="161"/>
      <c r="I1" s="160" t="s">
        <v>104</v>
      </c>
      <c r="J1" s="161"/>
      <c r="K1" s="160" t="s">
        <v>117</v>
      </c>
      <c r="L1" s="161"/>
      <c r="M1" s="160" t="s">
        <v>100</v>
      </c>
      <c r="N1" s="161"/>
      <c r="O1" s="160" t="s">
        <v>119</v>
      </c>
      <c r="P1" s="161"/>
      <c r="Q1" s="160" t="s">
        <v>106</v>
      </c>
      <c r="R1" s="161"/>
      <c r="S1" s="160" t="s">
        <v>107</v>
      </c>
      <c r="T1" s="161"/>
      <c r="U1" s="160" t="s">
        <v>118</v>
      </c>
      <c r="V1" s="161"/>
      <c r="W1" s="160" t="s">
        <v>112</v>
      </c>
      <c r="X1" s="161"/>
      <c r="Y1" s="160" t="s">
        <v>125</v>
      </c>
      <c r="Z1" s="161"/>
      <c r="AA1" s="160" t="s">
        <v>121</v>
      </c>
      <c r="AB1" s="161"/>
      <c r="AC1" s="160" t="s">
        <v>115</v>
      </c>
      <c r="AD1" s="161"/>
      <c r="AE1" s="160" t="s">
        <v>105</v>
      </c>
      <c r="AF1" s="161"/>
      <c r="AG1" s="160" t="s">
        <v>113</v>
      </c>
      <c r="AH1" s="161"/>
      <c r="AI1" s="160" t="s">
        <v>114</v>
      </c>
      <c r="AJ1" s="161"/>
      <c r="AK1" s="160" t="s">
        <v>110</v>
      </c>
      <c r="AL1" s="161"/>
      <c r="AM1" s="160" t="s">
        <v>102</v>
      </c>
      <c r="AN1" s="161"/>
      <c r="AO1" s="160" t="s">
        <v>101</v>
      </c>
      <c r="AP1" s="161"/>
      <c r="AQ1" s="160" t="s">
        <v>116</v>
      </c>
      <c r="AR1" s="161"/>
      <c r="AS1" s="160" t="s">
        <v>108</v>
      </c>
      <c r="AT1" s="161"/>
      <c r="AU1" s="160" t="s">
        <v>120</v>
      </c>
      <c r="AV1" s="161"/>
      <c r="AW1" s="160" t="s">
        <v>111</v>
      </c>
      <c r="AX1" s="161"/>
      <c r="AY1" s="160" t="s">
        <v>109</v>
      </c>
      <c r="AZ1" s="161"/>
      <c r="BA1" s="162" t="s">
        <v>97</v>
      </c>
      <c r="BB1" s="163"/>
    </row>
    <row r="2" spans="1:54" s="65" customFormat="1" x14ac:dyDescent="0.25">
      <c r="A2" s="59"/>
      <c r="B2" s="60" t="s">
        <v>1</v>
      </c>
      <c r="C2" s="61">
        <v>2016</v>
      </c>
      <c r="D2" s="62" t="s">
        <v>128</v>
      </c>
      <c r="E2" s="61">
        <v>2016</v>
      </c>
      <c r="F2" s="62" t="s">
        <v>128</v>
      </c>
      <c r="G2" s="61">
        <v>2016</v>
      </c>
      <c r="H2" s="62" t="s">
        <v>128</v>
      </c>
      <c r="I2" s="61">
        <v>2016</v>
      </c>
      <c r="J2" s="62" t="s">
        <v>128</v>
      </c>
      <c r="K2" s="61">
        <v>2016</v>
      </c>
      <c r="L2" s="62" t="s">
        <v>128</v>
      </c>
      <c r="M2" s="61">
        <v>2016</v>
      </c>
      <c r="N2" s="62" t="s">
        <v>128</v>
      </c>
      <c r="O2" s="61">
        <v>2016</v>
      </c>
      <c r="P2" s="62" t="s">
        <v>128</v>
      </c>
      <c r="Q2" s="61">
        <v>2016</v>
      </c>
      <c r="R2" s="62" t="s">
        <v>128</v>
      </c>
      <c r="S2" s="61">
        <v>2016</v>
      </c>
      <c r="T2" s="62" t="s">
        <v>128</v>
      </c>
      <c r="U2" s="61">
        <v>2016</v>
      </c>
      <c r="V2" s="62" t="s">
        <v>128</v>
      </c>
      <c r="W2" s="61">
        <v>2016</v>
      </c>
      <c r="X2" s="62" t="s">
        <v>128</v>
      </c>
      <c r="Y2" s="61">
        <v>2016</v>
      </c>
      <c r="Z2" s="62" t="s">
        <v>128</v>
      </c>
      <c r="AA2" s="61">
        <v>2016</v>
      </c>
      <c r="AB2" s="62" t="s">
        <v>128</v>
      </c>
      <c r="AC2" s="61">
        <v>2016</v>
      </c>
      <c r="AD2" s="62" t="s">
        <v>128</v>
      </c>
      <c r="AE2" s="61">
        <v>2016</v>
      </c>
      <c r="AF2" s="62" t="s">
        <v>128</v>
      </c>
      <c r="AG2" s="61">
        <v>2016</v>
      </c>
      <c r="AH2" s="62" t="s">
        <v>128</v>
      </c>
      <c r="AI2" s="61">
        <v>2016</v>
      </c>
      <c r="AJ2" s="62" t="s">
        <v>128</v>
      </c>
      <c r="AK2" s="61">
        <v>2016</v>
      </c>
      <c r="AL2" s="62" t="s">
        <v>128</v>
      </c>
      <c r="AM2" s="61">
        <v>2016</v>
      </c>
      <c r="AN2" s="62" t="s">
        <v>128</v>
      </c>
      <c r="AO2" s="61">
        <v>2016</v>
      </c>
      <c r="AP2" s="62" t="s">
        <v>128</v>
      </c>
      <c r="AQ2" s="61">
        <v>2016</v>
      </c>
      <c r="AR2" s="62" t="s">
        <v>128</v>
      </c>
      <c r="AS2" s="61">
        <v>2016</v>
      </c>
      <c r="AT2" s="62" t="s">
        <v>128</v>
      </c>
      <c r="AU2" s="61">
        <v>2016</v>
      </c>
      <c r="AV2" s="62" t="s">
        <v>128</v>
      </c>
      <c r="AW2" s="61">
        <v>2016</v>
      </c>
      <c r="AX2" s="62" t="s">
        <v>128</v>
      </c>
      <c r="AY2" s="61">
        <v>2016</v>
      </c>
      <c r="AZ2" s="62" t="s">
        <v>128</v>
      </c>
      <c r="BA2" s="63">
        <v>2016</v>
      </c>
      <c r="BB2" s="64" t="s">
        <v>128</v>
      </c>
    </row>
    <row r="3" spans="1:54" ht="11.25" customHeight="1" x14ac:dyDescent="0.25">
      <c r="A3" s="154" t="s">
        <v>127</v>
      </c>
      <c r="B3" s="66" t="s">
        <v>2</v>
      </c>
      <c r="C3" s="67">
        <v>2425</v>
      </c>
      <c r="D3" s="68">
        <f>C3/12</f>
        <v>202.08333333333334</v>
      </c>
      <c r="E3" s="69">
        <v>1615</v>
      </c>
      <c r="F3" s="70">
        <f>E3/12</f>
        <v>134.58333333333334</v>
      </c>
      <c r="G3" s="67">
        <v>1982</v>
      </c>
      <c r="H3" s="68">
        <f>G3/12</f>
        <v>165.16666666666666</v>
      </c>
      <c r="I3" s="67">
        <v>1221</v>
      </c>
      <c r="J3" s="68">
        <f>I3/12</f>
        <v>101.75</v>
      </c>
      <c r="K3" s="67">
        <v>4067</v>
      </c>
      <c r="L3" s="68">
        <f>K3/12</f>
        <v>338.91666666666669</v>
      </c>
      <c r="M3" s="67">
        <v>1031</v>
      </c>
      <c r="N3" s="68">
        <f>M3/12</f>
        <v>85.916666666666671</v>
      </c>
      <c r="O3" s="71">
        <v>1737</v>
      </c>
      <c r="P3" s="72">
        <f>O3/12</f>
        <v>144.75</v>
      </c>
      <c r="Q3" s="67">
        <v>883</v>
      </c>
      <c r="R3" s="68">
        <f>Q3/12</f>
        <v>73.583333333333329</v>
      </c>
      <c r="S3" s="67">
        <v>309</v>
      </c>
      <c r="T3" s="68">
        <f>S3/12</f>
        <v>25.75</v>
      </c>
      <c r="U3" s="69">
        <v>2393</v>
      </c>
      <c r="V3" s="70">
        <f>U3/12</f>
        <v>199.41666666666666</v>
      </c>
      <c r="W3" s="67">
        <v>504</v>
      </c>
      <c r="X3" s="68">
        <f>W3/12</f>
        <v>42</v>
      </c>
      <c r="Y3" s="69">
        <v>726</v>
      </c>
      <c r="Z3" s="70">
        <f>Y3/12</f>
        <v>60.5</v>
      </c>
      <c r="AA3" s="73">
        <v>1224</v>
      </c>
      <c r="AB3" s="70">
        <f>AA3/12</f>
        <v>102</v>
      </c>
      <c r="AC3" s="67">
        <v>321</v>
      </c>
      <c r="AD3" s="68">
        <f>AC3/12</f>
        <v>26.75</v>
      </c>
      <c r="AE3" s="67">
        <v>507</v>
      </c>
      <c r="AF3" s="68">
        <f>AE3/12</f>
        <v>42.25</v>
      </c>
      <c r="AG3" s="67">
        <v>623</v>
      </c>
      <c r="AH3" s="68">
        <f>AG3/12</f>
        <v>51.916666666666664</v>
      </c>
      <c r="AI3" s="67">
        <v>401</v>
      </c>
      <c r="AJ3" s="68">
        <f>AI3/12</f>
        <v>33.416666666666664</v>
      </c>
      <c r="AK3" s="67">
        <v>299</v>
      </c>
      <c r="AL3" s="68">
        <f>AK3/12</f>
        <v>24.916666666666668</v>
      </c>
      <c r="AM3" s="67">
        <v>179</v>
      </c>
      <c r="AN3" s="68">
        <f>AM3/12</f>
        <v>14.916666666666666</v>
      </c>
      <c r="AO3" s="67">
        <v>1057</v>
      </c>
      <c r="AP3" s="68">
        <f>AO3/12</f>
        <v>88.083333333333329</v>
      </c>
      <c r="AQ3" s="67">
        <v>230</v>
      </c>
      <c r="AR3" s="68">
        <f>AQ3/12</f>
        <v>19.166666666666668</v>
      </c>
      <c r="AS3" s="67">
        <v>49</v>
      </c>
      <c r="AT3" s="68">
        <f>AS3/12</f>
        <v>4.083333333333333</v>
      </c>
      <c r="AU3" s="67">
        <v>190</v>
      </c>
      <c r="AV3" s="68">
        <f>AU3/12</f>
        <v>15.833333333333334</v>
      </c>
      <c r="AW3" s="67">
        <v>271</v>
      </c>
      <c r="AX3" s="68">
        <f>AW3/12</f>
        <v>22.583333333333332</v>
      </c>
      <c r="AY3" s="67">
        <v>120</v>
      </c>
      <c r="AZ3" s="68">
        <f>AY3/12</f>
        <v>10</v>
      </c>
      <c r="BA3" s="74">
        <f t="shared" ref="BA3:BA34" si="0">E3+G3+M3+AO3+AM3+C3+I3+AE3+Q3+S3+AS3+AY3+AK3+Y3+AW3+W3+AG3+AI3+AC3+AQ3+K3+U3+O3+AU3+AA3</f>
        <v>24364</v>
      </c>
      <c r="BB3" s="75">
        <f>BA3/12</f>
        <v>2030.3333333333333</v>
      </c>
    </row>
    <row r="4" spans="1:54" ht="11.25" customHeight="1" x14ac:dyDescent="0.25">
      <c r="A4" s="154"/>
      <c r="B4" s="76" t="s">
        <v>3</v>
      </c>
      <c r="C4" s="67">
        <v>197</v>
      </c>
      <c r="D4" s="68">
        <f t="shared" ref="D4:D67" si="1">C4/12</f>
        <v>16.416666666666668</v>
      </c>
      <c r="E4" s="69">
        <v>183</v>
      </c>
      <c r="F4" s="70">
        <f t="shared" ref="F4:F67" si="2">E4/12</f>
        <v>15.25</v>
      </c>
      <c r="G4" s="67">
        <v>280</v>
      </c>
      <c r="H4" s="68">
        <f t="shared" ref="H4:H67" si="3">G4/12</f>
        <v>23.333333333333332</v>
      </c>
      <c r="I4" s="67">
        <v>128</v>
      </c>
      <c r="J4" s="68">
        <f t="shared" ref="J4:J67" si="4">I4/12</f>
        <v>10.666666666666666</v>
      </c>
      <c r="K4" s="67">
        <v>678</v>
      </c>
      <c r="L4" s="68">
        <f t="shared" ref="L4:L67" si="5">K4/12</f>
        <v>56.5</v>
      </c>
      <c r="M4" s="67">
        <v>137</v>
      </c>
      <c r="N4" s="68">
        <f t="shared" ref="N4:N67" si="6">M4/12</f>
        <v>11.416666666666666</v>
      </c>
      <c r="O4" s="71">
        <f>'[1]FTF-A'!C6</f>
        <v>265</v>
      </c>
      <c r="P4" s="72">
        <f t="shared" ref="P4:P67" si="7">O4/12</f>
        <v>22.083333333333332</v>
      </c>
      <c r="Q4" s="67">
        <v>112</v>
      </c>
      <c r="R4" s="68">
        <f t="shared" ref="R4:R67" si="8">Q4/12</f>
        <v>9.3333333333333339</v>
      </c>
      <c r="S4" s="67">
        <v>36</v>
      </c>
      <c r="T4" s="68">
        <f t="shared" ref="T4:T67" si="9">S4/12</f>
        <v>3</v>
      </c>
      <c r="U4" s="69">
        <v>382</v>
      </c>
      <c r="V4" s="70">
        <f t="shared" ref="V4:V67" si="10">U4/12</f>
        <v>31.833333333333332</v>
      </c>
      <c r="W4" s="67">
        <v>112</v>
      </c>
      <c r="X4" s="68">
        <f t="shared" ref="X4:X67" si="11">W4/12</f>
        <v>9.3333333333333339</v>
      </c>
      <c r="Y4" s="69">
        <v>104</v>
      </c>
      <c r="Z4" s="70">
        <f t="shared" ref="Z4:Z67" si="12">Y4/12</f>
        <v>8.6666666666666661</v>
      </c>
      <c r="AA4" s="73">
        <f>[1]CA!C6</f>
        <v>250</v>
      </c>
      <c r="AB4" s="70">
        <f t="shared" ref="AB4:AB67" si="13">AA4/12</f>
        <v>20.833333333333332</v>
      </c>
      <c r="AC4" s="67">
        <v>39</v>
      </c>
      <c r="AD4" s="68">
        <f t="shared" ref="AD4:AD67" si="14">AC4/12</f>
        <v>3.25</v>
      </c>
      <c r="AE4" s="67">
        <v>89</v>
      </c>
      <c r="AF4" s="68">
        <f t="shared" ref="AF4:AF67" si="15">AE4/12</f>
        <v>7.416666666666667</v>
      </c>
      <c r="AG4" s="67">
        <v>83</v>
      </c>
      <c r="AH4" s="68">
        <f t="shared" ref="AH4:AH67" si="16">AG4/12</f>
        <v>6.916666666666667</v>
      </c>
      <c r="AI4" s="67">
        <v>65</v>
      </c>
      <c r="AJ4" s="68">
        <f t="shared" ref="AJ4:AJ67" si="17">AI4/12</f>
        <v>5.416666666666667</v>
      </c>
      <c r="AK4" s="67">
        <v>38</v>
      </c>
      <c r="AL4" s="68">
        <f t="shared" ref="AL4:AL67" si="18">AK4/12</f>
        <v>3.1666666666666665</v>
      </c>
      <c r="AM4" s="67">
        <v>29</v>
      </c>
      <c r="AN4" s="68">
        <f t="shared" ref="AN4:AN67" si="19">AM4/12</f>
        <v>2.4166666666666665</v>
      </c>
      <c r="AO4" s="67">
        <v>180</v>
      </c>
      <c r="AP4" s="68">
        <f t="shared" ref="AP4:AP67" si="20">AO4/12</f>
        <v>15</v>
      </c>
      <c r="AQ4" s="67">
        <v>57</v>
      </c>
      <c r="AR4" s="68">
        <f t="shared" ref="AR4:AR67" si="21">AQ4/12</f>
        <v>4.75</v>
      </c>
      <c r="AS4" s="67">
        <v>7</v>
      </c>
      <c r="AT4" s="68">
        <f t="shared" ref="AT4:AT67" si="22">AS4/12</f>
        <v>0.58333333333333337</v>
      </c>
      <c r="AU4" s="67">
        <v>29</v>
      </c>
      <c r="AV4" s="68">
        <f t="shared" ref="AV4:AV67" si="23">AU4/12</f>
        <v>2.4166666666666665</v>
      </c>
      <c r="AW4" s="67">
        <v>25</v>
      </c>
      <c r="AX4" s="68">
        <f t="shared" ref="AX4:AX67" si="24">AW4/12</f>
        <v>2.0833333333333335</v>
      </c>
      <c r="AY4" s="67">
        <v>13</v>
      </c>
      <c r="AZ4" s="68">
        <f t="shared" ref="AZ4:AZ67" si="25">AY4/12</f>
        <v>1.0833333333333333</v>
      </c>
      <c r="BA4" s="74">
        <f t="shared" si="0"/>
        <v>3518</v>
      </c>
      <c r="BB4" s="75">
        <f t="shared" ref="BB4:BB67" si="26">BA4/12</f>
        <v>293.16666666666669</v>
      </c>
    </row>
    <row r="5" spans="1:54" ht="11.25" customHeight="1" x14ac:dyDescent="0.25">
      <c r="A5" s="154"/>
      <c r="B5" s="76" t="s">
        <v>4</v>
      </c>
      <c r="C5" s="67">
        <v>252</v>
      </c>
      <c r="D5" s="68">
        <f t="shared" si="1"/>
        <v>21</v>
      </c>
      <c r="E5" s="69">
        <v>162</v>
      </c>
      <c r="F5" s="70">
        <f t="shared" si="2"/>
        <v>13.5</v>
      </c>
      <c r="G5" s="67">
        <v>150</v>
      </c>
      <c r="H5" s="68">
        <f t="shared" si="3"/>
        <v>12.5</v>
      </c>
      <c r="I5" s="67">
        <v>95</v>
      </c>
      <c r="J5" s="68">
        <f t="shared" si="4"/>
        <v>7.916666666666667</v>
      </c>
      <c r="K5" s="67">
        <v>97</v>
      </c>
      <c r="L5" s="68">
        <f t="shared" si="5"/>
        <v>8.0833333333333339</v>
      </c>
      <c r="M5" s="67">
        <v>92</v>
      </c>
      <c r="N5" s="68">
        <f t="shared" si="6"/>
        <v>7.666666666666667</v>
      </c>
      <c r="O5" s="71">
        <f>'[1]FTF-A'!C7</f>
        <v>66</v>
      </c>
      <c r="P5" s="72">
        <f t="shared" si="7"/>
        <v>5.5</v>
      </c>
      <c r="Q5" s="67">
        <v>94</v>
      </c>
      <c r="R5" s="68">
        <f t="shared" si="8"/>
        <v>7.833333333333333</v>
      </c>
      <c r="S5" s="67">
        <v>48</v>
      </c>
      <c r="T5" s="68">
        <f t="shared" si="9"/>
        <v>4</v>
      </c>
      <c r="U5" s="69">
        <v>28</v>
      </c>
      <c r="V5" s="70">
        <f t="shared" si="10"/>
        <v>2.3333333333333335</v>
      </c>
      <c r="W5" s="67">
        <v>50</v>
      </c>
      <c r="X5" s="68">
        <f t="shared" si="11"/>
        <v>4.166666666666667</v>
      </c>
      <c r="Y5" s="69">
        <v>39</v>
      </c>
      <c r="Z5" s="70">
        <f t="shared" si="12"/>
        <v>3.25</v>
      </c>
      <c r="AA5" s="73">
        <f>[1]CA!C7</f>
        <v>18</v>
      </c>
      <c r="AB5" s="70">
        <f t="shared" si="13"/>
        <v>1.5</v>
      </c>
      <c r="AC5" s="67">
        <v>25</v>
      </c>
      <c r="AD5" s="68">
        <f t="shared" si="14"/>
        <v>2.0833333333333335</v>
      </c>
      <c r="AE5" s="67">
        <v>14</v>
      </c>
      <c r="AF5" s="68">
        <f t="shared" si="15"/>
        <v>1.1666666666666667</v>
      </c>
      <c r="AG5" s="67">
        <v>12</v>
      </c>
      <c r="AH5" s="68">
        <f t="shared" si="16"/>
        <v>1</v>
      </c>
      <c r="AI5" s="67">
        <v>16</v>
      </c>
      <c r="AJ5" s="68">
        <f t="shared" si="17"/>
        <v>1.3333333333333333</v>
      </c>
      <c r="AK5" s="67">
        <v>28</v>
      </c>
      <c r="AL5" s="68">
        <f t="shared" si="18"/>
        <v>2.3333333333333335</v>
      </c>
      <c r="AM5" s="67">
        <v>15</v>
      </c>
      <c r="AN5" s="68">
        <f t="shared" si="19"/>
        <v>1.25</v>
      </c>
      <c r="AO5" s="67">
        <v>7</v>
      </c>
      <c r="AP5" s="68">
        <f t="shared" si="20"/>
        <v>0.58333333333333337</v>
      </c>
      <c r="AQ5" s="67">
        <v>16</v>
      </c>
      <c r="AR5" s="68">
        <f t="shared" si="21"/>
        <v>1.3333333333333333</v>
      </c>
      <c r="AS5" s="67">
        <v>8</v>
      </c>
      <c r="AT5" s="68">
        <f t="shared" si="22"/>
        <v>0.66666666666666663</v>
      </c>
      <c r="AU5" s="67">
        <v>20</v>
      </c>
      <c r="AV5" s="68">
        <f t="shared" si="23"/>
        <v>1.6666666666666667</v>
      </c>
      <c r="AW5" s="67">
        <v>13</v>
      </c>
      <c r="AX5" s="68">
        <f t="shared" si="24"/>
        <v>1.0833333333333333</v>
      </c>
      <c r="AY5" s="67">
        <v>14</v>
      </c>
      <c r="AZ5" s="68">
        <f t="shared" si="25"/>
        <v>1.1666666666666667</v>
      </c>
      <c r="BA5" s="74">
        <f t="shared" si="0"/>
        <v>1379</v>
      </c>
      <c r="BB5" s="75">
        <f t="shared" si="26"/>
        <v>114.91666666666667</v>
      </c>
    </row>
    <row r="6" spans="1:54" ht="11.25" customHeight="1" x14ac:dyDescent="0.25">
      <c r="A6" s="154"/>
      <c r="B6" s="76" t="s">
        <v>5</v>
      </c>
      <c r="C6" s="67">
        <v>231</v>
      </c>
      <c r="D6" s="68">
        <f t="shared" si="1"/>
        <v>19.25</v>
      </c>
      <c r="E6" s="69">
        <v>166</v>
      </c>
      <c r="F6" s="70">
        <f t="shared" si="2"/>
        <v>13.833333333333334</v>
      </c>
      <c r="G6" s="67">
        <v>145</v>
      </c>
      <c r="H6" s="68">
        <f t="shared" si="3"/>
        <v>12.083333333333334</v>
      </c>
      <c r="I6" s="67">
        <v>105</v>
      </c>
      <c r="J6" s="68">
        <f t="shared" si="4"/>
        <v>8.75</v>
      </c>
      <c r="K6" s="67">
        <v>56</v>
      </c>
      <c r="L6" s="68">
        <f t="shared" si="5"/>
        <v>4.666666666666667</v>
      </c>
      <c r="M6" s="67">
        <v>76</v>
      </c>
      <c r="N6" s="68">
        <f t="shared" si="6"/>
        <v>6.333333333333333</v>
      </c>
      <c r="O6" s="71">
        <f>'[1]FTF-A'!C8</f>
        <v>39</v>
      </c>
      <c r="P6" s="72">
        <f t="shared" si="7"/>
        <v>3.25</v>
      </c>
      <c r="Q6" s="67">
        <v>91</v>
      </c>
      <c r="R6" s="68">
        <f t="shared" si="8"/>
        <v>7.583333333333333</v>
      </c>
      <c r="S6" s="67">
        <v>33</v>
      </c>
      <c r="T6" s="68">
        <f t="shared" si="9"/>
        <v>2.75</v>
      </c>
      <c r="U6" s="69">
        <v>15</v>
      </c>
      <c r="V6" s="70">
        <f t="shared" si="10"/>
        <v>1.25</v>
      </c>
      <c r="W6" s="67">
        <v>34</v>
      </c>
      <c r="X6" s="68">
        <f t="shared" si="11"/>
        <v>2.8333333333333335</v>
      </c>
      <c r="Y6" s="69">
        <v>31</v>
      </c>
      <c r="Z6" s="70">
        <f t="shared" si="12"/>
        <v>2.5833333333333335</v>
      </c>
      <c r="AA6" s="73">
        <f>[1]CA!C8</f>
        <v>21</v>
      </c>
      <c r="AB6" s="70">
        <f t="shared" si="13"/>
        <v>1.75</v>
      </c>
      <c r="AC6" s="67">
        <v>21</v>
      </c>
      <c r="AD6" s="68">
        <f t="shared" si="14"/>
        <v>1.75</v>
      </c>
      <c r="AE6" s="67">
        <v>10</v>
      </c>
      <c r="AF6" s="68">
        <f t="shared" si="15"/>
        <v>0.83333333333333337</v>
      </c>
      <c r="AG6" s="67">
        <v>10</v>
      </c>
      <c r="AH6" s="68">
        <f t="shared" si="16"/>
        <v>0.83333333333333337</v>
      </c>
      <c r="AI6" s="67">
        <v>8</v>
      </c>
      <c r="AJ6" s="68">
        <f t="shared" si="17"/>
        <v>0.66666666666666663</v>
      </c>
      <c r="AK6" s="67">
        <v>17</v>
      </c>
      <c r="AL6" s="68">
        <f t="shared" si="18"/>
        <v>1.4166666666666667</v>
      </c>
      <c r="AM6" s="67">
        <v>9</v>
      </c>
      <c r="AN6" s="68">
        <f t="shared" si="19"/>
        <v>0.75</v>
      </c>
      <c r="AO6" s="67">
        <v>4</v>
      </c>
      <c r="AP6" s="68">
        <f t="shared" si="20"/>
        <v>0.33333333333333331</v>
      </c>
      <c r="AQ6" s="67">
        <v>15</v>
      </c>
      <c r="AR6" s="68">
        <f t="shared" si="21"/>
        <v>1.25</v>
      </c>
      <c r="AS6" s="67">
        <v>3</v>
      </c>
      <c r="AT6" s="68">
        <f t="shared" si="22"/>
        <v>0.25</v>
      </c>
      <c r="AU6" s="67">
        <v>27</v>
      </c>
      <c r="AV6" s="68">
        <f t="shared" si="23"/>
        <v>2.25</v>
      </c>
      <c r="AW6" s="67">
        <v>20</v>
      </c>
      <c r="AX6" s="68">
        <f t="shared" si="24"/>
        <v>1.6666666666666667</v>
      </c>
      <c r="AY6" s="67">
        <v>13</v>
      </c>
      <c r="AZ6" s="68">
        <f t="shared" si="25"/>
        <v>1.0833333333333333</v>
      </c>
      <c r="BA6" s="74">
        <f t="shared" si="0"/>
        <v>1200</v>
      </c>
      <c r="BB6" s="75">
        <f t="shared" si="26"/>
        <v>100</v>
      </c>
    </row>
    <row r="7" spans="1:54" ht="11.25" customHeight="1" x14ac:dyDescent="0.25">
      <c r="A7" s="154"/>
      <c r="B7" s="76" t="s">
        <v>6</v>
      </c>
      <c r="C7" s="67">
        <v>81</v>
      </c>
      <c r="D7" s="68">
        <f t="shared" si="1"/>
        <v>6.75</v>
      </c>
      <c r="E7" s="69">
        <v>148</v>
      </c>
      <c r="F7" s="70">
        <f t="shared" si="2"/>
        <v>12.333333333333334</v>
      </c>
      <c r="G7" s="67">
        <v>125</v>
      </c>
      <c r="H7" s="68">
        <f t="shared" si="3"/>
        <v>10.416666666666666</v>
      </c>
      <c r="I7" s="67">
        <v>44</v>
      </c>
      <c r="J7" s="68">
        <f t="shared" si="4"/>
        <v>3.6666666666666665</v>
      </c>
      <c r="K7" s="67">
        <v>245</v>
      </c>
      <c r="L7" s="68">
        <f t="shared" si="5"/>
        <v>20.416666666666668</v>
      </c>
      <c r="M7" s="67">
        <v>71</v>
      </c>
      <c r="N7" s="68">
        <f t="shared" si="6"/>
        <v>5.916666666666667</v>
      </c>
      <c r="O7" s="71">
        <f>'[1]FTF-A'!C9</f>
        <v>131</v>
      </c>
      <c r="P7" s="72">
        <f t="shared" si="7"/>
        <v>10.916666666666666</v>
      </c>
      <c r="Q7" s="67">
        <v>35</v>
      </c>
      <c r="R7" s="68">
        <f t="shared" si="8"/>
        <v>2.9166666666666665</v>
      </c>
      <c r="S7" s="67">
        <v>16</v>
      </c>
      <c r="T7" s="68">
        <f t="shared" si="9"/>
        <v>1.3333333333333333</v>
      </c>
      <c r="U7" s="69">
        <v>77</v>
      </c>
      <c r="V7" s="70">
        <f t="shared" si="10"/>
        <v>6.416666666666667</v>
      </c>
      <c r="W7" s="67">
        <v>120</v>
      </c>
      <c r="X7" s="68">
        <f t="shared" si="11"/>
        <v>10</v>
      </c>
      <c r="Y7" s="69">
        <v>54</v>
      </c>
      <c r="Z7" s="70">
        <f t="shared" si="12"/>
        <v>4.5</v>
      </c>
      <c r="AA7" s="73">
        <f>[1]CA!C9</f>
        <v>134</v>
      </c>
      <c r="AB7" s="70">
        <f t="shared" si="13"/>
        <v>11.166666666666666</v>
      </c>
      <c r="AC7" s="67">
        <v>16</v>
      </c>
      <c r="AD7" s="68">
        <f t="shared" si="14"/>
        <v>1.3333333333333333</v>
      </c>
      <c r="AE7" s="67">
        <v>31</v>
      </c>
      <c r="AF7" s="68">
        <f t="shared" si="15"/>
        <v>2.5833333333333335</v>
      </c>
      <c r="AG7" s="67">
        <v>28</v>
      </c>
      <c r="AH7" s="68">
        <f t="shared" si="16"/>
        <v>2.3333333333333335</v>
      </c>
      <c r="AI7" s="67">
        <v>27</v>
      </c>
      <c r="AJ7" s="68">
        <f t="shared" si="17"/>
        <v>2.25</v>
      </c>
      <c r="AK7" s="67">
        <v>17</v>
      </c>
      <c r="AL7" s="68">
        <f t="shared" si="18"/>
        <v>1.4166666666666667</v>
      </c>
      <c r="AM7" s="67">
        <v>7</v>
      </c>
      <c r="AN7" s="68">
        <f t="shared" si="19"/>
        <v>0.58333333333333337</v>
      </c>
      <c r="AO7" s="67">
        <v>45</v>
      </c>
      <c r="AP7" s="68">
        <f t="shared" si="20"/>
        <v>3.75</v>
      </c>
      <c r="AQ7" s="67">
        <v>34</v>
      </c>
      <c r="AR7" s="68">
        <f t="shared" si="21"/>
        <v>2.8333333333333335</v>
      </c>
      <c r="AS7" s="67">
        <v>3</v>
      </c>
      <c r="AT7" s="68">
        <f t="shared" si="22"/>
        <v>0.25</v>
      </c>
      <c r="AU7" s="67">
        <v>10</v>
      </c>
      <c r="AV7" s="68">
        <f t="shared" si="23"/>
        <v>0.83333333333333337</v>
      </c>
      <c r="AW7" s="67">
        <v>13</v>
      </c>
      <c r="AX7" s="68">
        <f t="shared" si="24"/>
        <v>1.0833333333333333</v>
      </c>
      <c r="AY7" s="67">
        <v>6</v>
      </c>
      <c r="AZ7" s="68">
        <f t="shared" si="25"/>
        <v>0.5</v>
      </c>
      <c r="BA7" s="74">
        <f t="shared" si="0"/>
        <v>1518</v>
      </c>
      <c r="BB7" s="75">
        <f t="shared" si="26"/>
        <v>126.5</v>
      </c>
    </row>
    <row r="8" spans="1:54" ht="11.25" customHeight="1" x14ac:dyDescent="0.25">
      <c r="A8" s="154"/>
      <c r="B8" s="76" t="s">
        <v>7</v>
      </c>
      <c r="C8" s="67">
        <v>216</v>
      </c>
      <c r="D8" s="68">
        <f t="shared" si="1"/>
        <v>18</v>
      </c>
      <c r="E8" s="69">
        <v>216</v>
      </c>
      <c r="F8" s="70">
        <f t="shared" si="2"/>
        <v>18</v>
      </c>
      <c r="G8" s="67">
        <v>197</v>
      </c>
      <c r="H8" s="68">
        <f t="shared" si="3"/>
        <v>16.416666666666668</v>
      </c>
      <c r="I8" s="67">
        <v>144</v>
      </c>
      <c r="J8" s="68">
        <f t="shared" si="4"/>
        <v>12</v>
      </c>
      <c r="K8" s="67">
        <v>219</v>
      </c>
      <c r="L8" s="68">
        <f t="shared" si="5"/>
        <v>18.25</v>
      </c>
      <c r="M8" s="67">
        <v>102</v>
      </c>
      <c r="N8" s="68">
        <f t="shared" si="6"/>
        <v>8.5</v>
      </c>
      <c r="O8" s="71">
        <f>'[1]FTF-A'!C10</f>
        <v>108</v>
      </c>
      <c r="P8" s="72">
        <f t="shared" si="7"/>
        <v>9</v>
      </c>
      <c r="Q8" s="67">
        <v>96</v>
      </c>
      <c r="R8" s="68">
        <f t="shared" si="8"/>
        <v>8</v>
      </c>
      <c r="S8" s="67">
        <v>45</v>
      </c>
      <c r="T8" s="68">
        <f t="shared" si="9"/>
        <v>3.75</v>
      </c>
      <c r="U8" s="69">
        <v>59</v>
      </c>
      <c r="V8" s="70">
        <f t="shared" si="10"/>
        <v>4.916666666666667</v>
      </c>
      <c r="W8" s="67">
        <v>64</v>
      </c>
      <c r="X8" s="68">
        <f t="shared" si="11"/>
        <v>5.333333333333333</v>
      </c>
      <c r="Y8" s="69">
        <v>48</v>
      </c>
      <c r="Z8" s="70">
        <f t="shared" si="12"/>
        <v>4</v>
      </c>
      <c r="AA8" s="73">
        <f>[1]CA!C10</f>
        <v>64</v>
      </c>
      <c r="AB8" s="70">
        <f t="shared" si="13"/>
        <v>5.333333333333333</v>
      </c>
      <c r="AC8" s="67">
        <v>36</v>
      </c>
      <c r="AD8" s="68">
        <f t="shared" si="14"/>
        <v>3</v>
      </c>
      <c r="AE8" s="67">
        <v>19</v>
      </c>
      <c r="AF8" s="68">
        <f t="shared" si="15"/>
        <v>1.5833333333333333</v>
      </c>
      <c r="AG8" s="67">
        <v>26</v>
      </c>
      <c r="AH8" s="68">
        <f t="shared" si="16"/>
        <v>2.1666666666666665</v>
      </c>
      <c r="AI8" s="67">
        <v>23</v>
      </c>
      <c r="AJ8" s="68">
        <f t="shared" si="17"/>
        <v>1.9166666666666667</v>
      </c>
      <c r="AK8" s="67">
        <v>36</v>
      </c>
      <c r="AL8" s="68">
        <f t="shared" si="18"/>
        <v>3</v>
      </c>
      <c r="AM8" s="67">
        <v>15</v>
      </c>
      <c r="AN8" s="68">
        <f t="shared" si="19"/>
        <v>1.25</v>
      </c>
      <c r="AO8" s="67">
        <v>22</v>
      </c>
      <c r="AP8" s="68">
        <f t="shared" si="20"/>
        <v>1.8333333333333333</v>
      </c>
      <c r="AQ8" s="67">
        <v>26</v>
      </c>
      <c r="AR8" s="68">
        <f t="shared" si="21"/>
        <v>2.1666666666666665</v>
      </c>
      <c r="AS8" s="67">
        <v>5</v>
      </c>
      <c r="AT8" s="68">
        <f t="shared" si="22"/>
        <v>0.41666666666666669</v>
      </c>
      <c r="AU8" s="67">
        <v>23</v>
      </c>
      <c r="AV8" s="68">
        <f t="shared" si="23"/>
        <v>1.9166666666666667</v>
      </c>
      <c r="AW8" s="67">
        <v>21</v>
      </c>
      <c r="AX8" s="68">
        <f t="shared" si="24"/>
        <v>1.75</v>
      </c>
      <c r="AY8" s="67">
        <v>12</v>
      </c>
      <c r="AZ8" s="68">
        <f t="shared" si="25"/>
        <v>1</v>
      </c>
      <c r="BA8" s="74">
        <f t="shared" si="0"/>
        <v>1842</v>
      </c>
      <c r="BB8" s="75">
        <f t="shared" si="26"/>
        <v>153.5</v>
      </c>
    </row>
    <row r="9" spans="1:54" ht="11.25" customHeight="1" x14ac:dyDescent="0.25">
      <c r="A9" s="154"/>
      <c r="B9" s="76" t="s">
        <v>8</v>
      </c>
      <c r="C9" s="67">
        <v>116</v>
      </c>
      <c r="D9" s="68">
        <f t="shared" si="1"/>
        <v>9.6666666666666661</v>
      </c>
      <c r="E9" s="69">
        <v>83</v>
      </c>
      <c r="F9" s="70">
        <f t="shared" si="2"/>
        <v>6.916666666666667</v>
      </c>
      <c r="G9" s="67">
        <v>88</v>
      </c>
      <c r="H9" s="68">
        <f t="shared" si="3"/>
        <v>7.333333333333333</v>
      </c>
      <c r="I9" s="67">
        <v>58</v>
      </c>
      <c r="J9" s="68">
        <f t="shared" si="4"/>
        <v>4.833333333333333</v>
      </c>
      <c r="K9" s="67">
        <v>42</v>
      </c>
      <c r="L9" s="68">
        <f t="shared" si="5"/>
        <v>3.5</v>
      </c>
      <c r="M9" s="67">
        <v>41</v>
      </c>
      <c r="N9" s="68">
        <f t="shared" si="6"/>
        <v>3.4166666666666665</v>
      </c>
      <c r="O9" s="71">
        <f>'[1]FTF-A'!C11</f>
        <v>32</v>
      </c>
      <c r="P9" s="72">
        <f t="shared" si="7"/>
        <v>2.6666666666666665</v>
      </c>
      <c r="Q9" s="67">
        <v>52</v>
      </c>
      <c r="R9" s="68">
        <f t="shared" si="8"/>
        <v>4.333333333333333</v>
      </c>
      <c r="S9" s="67">
        <v>27</v>
      </c>
      <c r="T9" s="68">
        <f t="shared" si="9"/>
        <v>2.25</v>
      </c>
      <c r="U9" s="69">
        <v>10</v>
      </c>
      <c r="V9" s="70">
        <f t="shared" si="10"/>
        <v>0.83333333333333337</v>
      </c>
      <c r="W9" s="67">
        <v>24</v>
      </c>
      <c r="X9" s="68">
        <f t="shared" si="11"/>
        <v>2</v>
      </c>
      <c r="Y9" s="69">
        <v>132</v>
      </c>
      <c r="Z9" s="70">
        <f t="shared" si="12"/>
        <v>11</v>
      </c>
      <c r="AA9" s="73">
        <f>[1]CA!C11</f>
        <v>12</v>
      </c>
      <c r="AB9" s="70">
        <f t="shared" si="13"/>
        <v>1</v>
      </c>
      <c r="AC9" s="67">
        <v>9</v>
      </c>
      <c r="AD9" s="68">
        <f t="shared" si="14"/>
        <v>0.75</v>
      </c>
      <c r="AE9" s="67">
        <v>6</v>
      </c>
      <c r="AF9" s="68">
        <f t="shared" si="15"/>
        <v>0.5</v>
      </c>
      <c r="AG9" s="67">
        <v>6</v>
      </c>
      <c r="AH9" s="68">
        <f t="shared" si="16"/>
        <v>0.5</v>
      </c>
      <c r="AI9" s="67">
        <v>8</v>
      </c>
      <c r="AJ9" s="68">
        <f t="shared" si="17"/>
        <v>0.66666666666666663</v>
      </c>
      <c r="AK9" s="67">
        <v>21</v>
      </c>
      <c r="AL9" s="68">
        <f t="shared" si="18"/>
        <v>1.75</v>
      </c>
      <c r="AM9" s="67">
        <v>4</v>
      </c>
      <c r="AN9" s="68">
        <f t="shared" si="19"/>
        <v>0.33333333333333331</v>
      </c>
      <c r="AO9" s="67">
        <v>4</v>
      </c>
      <c r="AP9" s="68">
        <f t="shared" si="20"/>
        <v>0.33333333333333331</v>
      </c>
      <c r="AQ9" s="67">
        <v>13</v>
      </c>
      <c r="AR9" s="68">
        <f t="shared" si="21"/>
        <v>1.0833333333333333</v>
      </c>
      <c r="AS9" s="67">
        <v>6</v>
      </c>
      <c r="AT9" s="68">
        <f t="shared" si="22"/>
        <v>0.5</v>
      </c>
      <c r="AU9" s="67">
        <v>1</v>
      </c>
      <c r="AV9" s="68">
        <f t="shared" si="23"/>
        <v>8.3333333333333329E-2</v>
      </c>
      <c r="AW9" s="67">
        <v>9</v>
      </c>
      <c r="AX9" s="68">
        <f t="shared" si="24"/>
        <v>0.75</v>
      </c>
      <c r="AY9" s="67">
        <v>5</v>
      </c>
      <c r="AZ9" s="68">
        <f t="shared" si="25"/>
        <v>0.41666666666666669</v>
      </c>
      <c r="BA9" s="74">
        <f t="shared" si="0"/>
        <v>809</v>
      </c>
      <c r="BB9" s="75">
        <f t="shared" si="26"/>
        <v>67.416666666666671</v>
      </c>
    </row>
    <row r="10" spans="1:54" ht="11.25" customHeight="1" x14ac:dyDescent="0.25">
      <c r="A10" s="154"/>
      <c r="B10" s="76" t="s">
        <v>9</v>
      </c>
      <c r="C10" s="67">
        <v>123</v>
      </c>
      <c r="D10" s="68">
        <f t="shared" si="1"/>
        <v>10.25</v>
      </c>
      <c r="E10" s="69">
        <v>92</v>
      </c>
      <c r="F10" s="70">
        <f t="shared" si="2"/>
        <v>7.666666666666667</v>
      </c>
      <c r="G10" s="67">
        <v>109</v>
      </c>
      <c r="H10" s="68">
        <f t="shared" si="3"/>
        <v>9.0833333333333339</v>
      </c>
      <c r="I10" s="67">
        <v>72</v>
      </c>
      <c r="J10" s="68">
        <f t="shared" si="4"/>
        <v>6</v>
      </c>
      <c r="K10" s="67">
        <v>69</v>
      </c>
      <c r="L10" s="68">
        <f t="shared" si="5"/>
        <v>5.75</v>
      </c>
      <c r="M10" s="67">
        <v>47</v>
      </c>
      <c r="N10" s="68">
        <f t="shared" si="6"/>
        <v>3.9166666666666665</v>
      </c>
      <c r="O10" s="71">
        <f>'[1]FTF-A'!C12</f>
        <v>35</v>
      </c>
      <c r="P10" s="72">
        <f t="shared" si="7"/>
        <v>2.9166666666666665</v>
      </c>
      <c r="Q10" s="67">
        <v>48</v>
      </c>
      <c r="R10" s="68">
        <f t="shared" si="8"/>
        <v>4</v>
      </c>
      <c r="S10" s="67">
        <v>18</v>
      </c>
      <c r="T10" s="68">
        <f t="shared" si="9"/>
        <v>1.5</v>
      </c>
      <c r="U10" s="69">
        <v>20</v>
      </c>
      <c r="V10" s="70">
        <f t="shared" si="10"/>
        <v>1.6666666666666667</v>
      </c>
      <c r="W10" s="67">
        <v>24</v>
      </c>
      <c r="X10" s="68">
        <f t="shared" si="11"/>
        <v>2</v>
      </c>
      <c r="Y10" s="69">
        <v>26</v>
      </c>
      <c r="Z10" s="70">
        <f t="shared" si="12"/>
        <v>2.1666666666666665</v>
      </c>
      <c r="AA10" s="73">
        <f>[1]CA!C12</f>
        <v>18</v>
      </c>
      <c r="AB10" s="70">
        <f t="shared" si="13"/>
        <v>1.5</v>
      </c>
      <c r="AC10" s="67">
        <v>19</v>
      </c>
      <c r="AD10" s="68">
        <f t="shared" si="14"/>
        <v>1.5833333333333333</v>
      </c>
      <c r="AE10" s="67">
        <v>13</v>
      </c>
      <c r="AF10" s="68">
        <f t="shared" si="15"/>
        <v>1.0833333333333333</v>
      </c>
      <c r="AG10" s="67">
        <v>7</v>
      </c>
      <c r="AH10" s="68">
        <f t="shared" si="16"/>
        <v>0.58333333333333337</v>
      </c>
      <c r="AI10" s="67">
        <v>10</v>
      </c>
      <c r="AJ10" s="68">
        <f t="shared" si="17"/>
        <v>0.83333333333333337</v>
      </c>
      <c r="AK10" s="67">
        <v>21</v>
      </c>
      <c r="AL10" s="68">
        <f t="shared" si="18"/>
        <v>1.75</v>
      </c>
      <c r="AM10" s="67">
        <v>10</v>
      </c>
      <c r="AN10" s="68">
        <f t="shared" si="19"/>
        <v>0.83333333333333337</v>
      </c>
      <c r="AO10" s="67">
        <v>3</v>
      </c>
      <c r="AP10" s="68">
        <f t="shared" si="20"/>
        <v>0.25</v>
      </c>
      <c r="AQ10" s="67">
        <v>12</v>
      </c>
      <c r="AR10" s="68">
        <f t="shared" si="21"/>
        <v>1</v>
      </c>
      <c r="AS10" s="67">
        <v>6</v>
      </c>
      <c r="AT10" s="68">
        <f t="shared" si="22"/>
        <v>0.5</v>
      </c>
      <c r="AU10" s="67">
        <v>11</v>
      </c>
      <c r="AV10" s="68">
        <f t="shared" si="23"/>
        <v>0.91666666666666663</v>
      </c>
      <c r="AW10" s="67">
        <v>12</v>
      </c>
      <c r="AX10" s="68">
        <f t="shared" si="24"/>
        <v>1</v>
      </c>
      <c r="AY10" s="67">
        <v>8</v>
      </c>
      <c r="AZ10" s="68">
        <f t="shared" si="25"/>
        <v>0.66666666666666663</v>
      </c>
      <c r="BA10" s="74">
        <f t="shared" si="0"/>
        <v>833</v>
      </c>
      <c r="BB10" s="75">
        <f t="shared" si="26"/>
        <v>69.416666666666671</v>
      </c>
    </row>
    <row r="11" spans="1:54" ht="11.25" customHeight="1" x14ac:dyDescent="0.25">
      <c r="A11" s="154"/>
      <c r="B11" s="76" t="s">
        <v>10</v>
      </c>
      <c r="C11" s="67">
        <v>172</v>
      </c>
      <c r="D11" s="68">
        <f t="shared" si="1"/>
        <v>14.333333333333334</v>
      </c>
      <c r="E11" s="69">
        <v>94</v>
      </c>
      <c r="F11" s="70">
        <f t="shared" si="2"/>
        <v>7.833333333333333</v>
      </c>
      <c r="G11" s="67">
        <v>105</v>
      </c>
      <c r="H11" s="68">
        <f t="shared" si="3"/>
        <v>8.75</v>
      </c>
      <c r="I11" s="67">
        <v>69</v>
      </c>
      <c r="J11" s="68">
        <f t="shared" si="4"/>
        <v>5.75</v>
      </c>
      <c r="K11" s="67">
        <v>51</v>
      </c>
      <c r="L11" s="68">
        <f t="shared" si="5"/>
        <v>4.25</v>
      </c>
      <c r="M11" s="67">
        <v>57</v>
      </c>
      <c r="N11" s="68">
        <f t="shared" si="6"/>
        <v>4.75</v>
      </c>
      <c r="O11" s="71">
        <f>'[1]FTF-A'!C13</f>
        <v>43</v>
      </c>
      <c r="P11" s="72">
        <f t="shared" si="7"/>
        <v>3.5833333333333335</v>
      </c>
      <c r="Q11" s="67">
        <v>55</v>
      </c>
      <c r="R11" s="68">
        <f t="shared" si="8"/>
        <v>4.583333333333333</v>
      </c>
      <c r="S11" s="67">
        <v>30</v>
      </c>
      <c r="T11" s="68">
        <f t="shared" si="9"/>
        <v>2.5</v>
      </c>
      <c r="U11" s="69">
        <v>13</v>
      </c>
      <c r="V11" s="70">
        <f t="shared" si="10"/>
        <v>1.0833333333333333</v>
      </c>
      <c r="W11" s="67">
        <v>18</v>
      </c>
      <c r="X11" s="68">
        <f t="shared" si="11"/>
        <v>1.5</v>
      </c>
      <c r="Y11" s="69">
        <v>33</v>
      </c>
      <c r="Z11" s="70">
        <f t="shared" si="12"/>
        <v>2.75</v>
      </c>
      <c r="AA11" s="73">
        <f>[1]CA!C13</f>
        <v>9</v>
      </c>
      <c r="AB11" s="70">
        <f t="shared" si="13"/>
        <v>0.75</v>
      </c>
      <c r="AC11" s="67">
        <v>20</v>
      </c>
      <c r="AD11" s="68">
        <f t="shared" si="14"/>
        <v>1.6666666666666667</v>
      </c>
      <c r="AE11" s="67">
        <v>14</v>
      </c>
      <c r="AF11" s="68">
        <f t="shared" si="15"/>
        <v>1.1666666666666667</v>
      </c>
      <c r="AG11" s="67">
        <v>7</v>
      </c>
      <c r="AH11" s="68">
        <f t="shared" si="16"/>
        <v>0.58333333333333337</v>
      </c>
      <c r="AI11" s="67">
        <v>9</v>
      </c>
      <c r="AJ11" s="68">
        <f t="shared" si="17"/>
        <v>0.75</v>
      </c>
      <c r="AK11" s="67">
        <v>16</v>
      </c>
      <c r="AL11" s="68">
        <f t="shared" si="18"/>
        <v>1.3333333333333333</v>
      </c>
      <c r="AM11" s="67">
        <v>5</v>
      </c>
      <c r="AN11" s="68">
        <f t="shared" si="19"/>
        <v>0.41666666666666669</v>
      </c>
      <c r="AO11" s="67">
        <v>10</v>
      </c>
      <c r="AP11" s="68">
        <f t="shared" si="20"/>
        <v>0.83333333333333337</v>
      </c>
      <c r="AQ11" s="67">
        <v>12</v>
      </c>
      <c r="AR11" s="68">
        <f t="shared" si="21"/>
        <v>1</v>
      </c>
      <c r="AS11" s="67">
        <v>9</v>
      </c>
      <c r="AT11" s="68">
        <f t="shared" si="22"/>
        <v>0.75</v>
      </c>
      <c r="AU11" s="67">
        <v>17</v>
      </c>
      <c r="AV11" s="68">
        <f t="shared" si="23"/>
        <v>1.4166666666666667</v>
      </c>
      <c r="AW11" s="67">
        <v>9</v>
      </c>
      <c r="AX11" s="68">
        <f t="shared" si="24"/>
        <v>0.75</v>
      </c>
      <c r="AY11" s="67">
        <v>9</v>
      </c>
      <c r="AZ11" s="68">
        <f t="shared" si="25"/>
        <v>0.75</v>
      </c>
      <c r="BA11" s="74">
        <f t="shared" si="0"/>
        <v>886</v>
      </c>
      <c r="BB11" s="75">
        <f t="shared" si="26"/>
        <v>73.833333333333329</v>
      </c>
    </row>
    <row r="12" spans="1:54" ht="11.25" customHeight="1" x14ac:dyDescent="0.25">
      <c r="A12" s="154"/>
      <c r="B12" s="76" t="s">
        <v>11</v>
      </c>
      <c r="C12" s="67">
        <v>281</v>
      </c>
      <c r="D12" s="68">
        <f t="shared" si="1"/>
        <v>23.416666666666668</v>
      </c>
      <c r="E12" s="69">
        <v>160</v>
      </c>
      <c r="F12" s="70">
        <f t="shared" si="2"/>
        <v>13.333333333333334</v>
      </c>
      <c r="G12" s="67">
        <v>222</v>
      </c>
      <c r="H12" s="68">
        <f t="shared" si="3"/>
        <v>18.5</v>
      </c>
      <c r="I12" s="67">
        <v>145</v>
      </c>
      <c r="J12" s="68">
        <f t="shared" si="4"/>
        <v>12.083333333333334</v>
      </c>
      <c r="K12" s="67">
        <v>97</v>
      </c>
      <c r="L12" s="68">
        <f t="shared" si="5"/>
        <v>8.0833333333333339</v>
      </c>
      <c r="M12" s="67">
        <v>102</v>
      </c>
      <c r="N12" s="68">
        <f t="shared" si="6"/>
        <v>8.5</v>
      </c>
      <c r="O12" s="71">
        <f>'[1]FTF-A'!C14</f>
        <v>75</v>
      </c>
      <c r="P12" s="72">
        <f t="shared" si="7"/>
        <v>6.25</v>
      </c>
      <c r="Q12" s="67">
        <v>101</v>
      </c>
      <c r="R12" s="68">
        <f t="shared" si="8"/>
        <v>8.4166666666666661</v>
      </c>
      <c r="S12" s="67">
        <v>45</v>
      </c>
      <c r="T12" s="68">
        <f t="shared" si="9"/>
        <v>3.75</v>
      </c>
      <c r="U12" s="69">
        <v>32</v>
      </c>
      <c r="V12" s="70">
        <f t="shared" si="10"/>
        <v>2.6666666666666665</v>
      </c>
      <c r="W12" s="67">
        <v>44</v>
      </c>
      <c r="X12" s="68">
        <f t="shared" si="11"/>
        <v>3.6666666666666665</v>
      </c>
      <c r="Y12" s="69">
        <v>42</v>
      </c>
      <c r="Z12" s="70">
        <f t="shared" si="12"/>
        <v>3.5</v>
      </c>
      <c r="AA12" s="73">
        <f>[1]CA!C14</f>
        <v>34</v>
      </c>
      <c r="AB12" s="70">
        <f t="shared" si="13"/>
        <v>2.8333333333333335</v>
      </c>
      <c r="AC12" s="67">
        <v>22</v>
      </c>
      <c r="AD12" s="68">
        <f t="shared" si="14"/>
        <v>1.8333333333333333</v>
      </c>
      <c r="AE12" s="67">
        <v>20</v>
      </c>
      <c r="AF12" s="68">
        <f t="shared" si="15"/>
        <v>1.6666666666666667</v>
      </c>
      <c r="AG12" s="67">
        <v>17</v>
      </c>
      <c r="AH12" s="68">
        <f t="shared" si="16"/>
        <v>1.4166666666666667</v>
      </c>
      <c r="AI12" s="67">
        <v>17</v>
      </c>
      <c r="AJ12" s="68">
        <f t="shared" si="17"/>
        <v>1.4166666666666667</v>
      </c>
      <c r="AK12" s="67">
        <v>36</v>
      </c>
      <c r="AL12" s="68">
        <f t="shared" si="18"/>
        <v>3</v>
      </c>
      <c r="AM12" s="67">
        <v>11</v>
      </c>
      <c r="AN12" s="68">
        <f t="shared" si="19"/>
        <v>0.91666666666666663</v>
      </c>
      <c r="AO12" s="67">
        <v>14</v>
      </c>
      <c r="AP12" s="68">
        <f t="shared" si="20"/>
        <v>1.1666666666666667</v>
      </c>
      <c r="AQ12" s="67">
        <v>17</v>
      </c>
      <c r="AR12" s="68">
        <f t="shared" si="21"/>
        <v>1.4166666666666667</v>
      </c>
      <c r="AS12" s="67">
        <v>15</v>
      </c>
      <c r="AT12" s="68">
        <f t="shared" si="22"/>
        <v>1.25</v>
      </c>
      <c r="AU12" s="67">
        <v>18</v>
      </c>
      <c r="AV12" s="68">
        <f t="shared" si="23"/>
        <v>1.5</v>
      </c>
      <c r="AW12" s="67">
        <v>22</v>
      </c>
      <c r="AX12" s="68">
        <f t="shared" si="24"/>
        <v>1.8333333333333333</v>
      </c>
      <c r="AY12" s="67">
        <v>18</v>
      </c>
      <c r="AZ12" s="68">
        <f t="shared" si="25"/>
        <v>1.5</v>
      </c>
      <c r="BA12" s="74">
        <f t="shared" si="0"/>
        <v>1607</v>
      </c>
      <c r="BB12" s="75">
        <f t="shared" si="26"/>
        <v>133.91666666666666</v>
      </c>
    </row>
    <row r="13" spans="1:54" ht="11.25" customHeight="1" x14ac:dyDescent="0.25">
      <c r="A13" s="154"/>
      <c r="B13" s="76" t="s">
        <v>12</v>
      </c>
      <c r="C13" s="67">
        <v>301</v>
      </c>
      <c r="D13" s="68">
        <f t="shared" si="1"/>
        <v>25.083333333333332</v>
      </c>
      <c r="E13" s="69">
        <v>194</v>
      </c>
      <c r="F13" s="70">
        <f t="shared" si="2"/>
        <v>16.166666666666668</v>
      </c>
      <c r="G13" s="67">
        <v>220</v>
      </c>
      <c r="H13" s="68">
        <f t="shared" si="3"/>
        <v>18.333333333333332</v>
      </c>
      <c r="I13" s="67">
        <v>109</v>
      </c>
      <c r="J13" s="68">
        <f t="shared" si="4"/>
        <v>9.0833333333333339</v>
      </c>
      <c r="K13" s="67">
        <v>66</v>
      </c>
      <c r="L13" s="68">
        <f t="shared" si="5"/>
        <v>5.5</v>
      </c>
      <c r="M13" s="67">
        <v>101</v>
      </c>
      <c r="N13" s="68">
        <f t="shared" si="6"/>
        <v>8.4166666666666661</v>
      </c>
      <c r="O13" s="71">
        <f>'[1]FTF-A'!C15</f>
        <v>66</v>
      </c>
      <c r="P13" s="72">
        <f t="shared" si="7"/>
        <v>5.5</v>
      </c>
      <c r="Q13" s="67">
        <v>146</v>
      </c>
      <c r="R13" s="68">
        <f t="shared" si="8"/>
        <v>12.166666666666666</v>
      </c>
      <c r="S13" s="67">
        <v>49</v>
      </c>
      <c r="T13" s="68">
        <f t="shared" si="9"/>
        <v>4.083333333333333</v>
      </c>
      <c r="U13" s="69">
        <v>20</v>
      </c>
      <c r="V13" s="70">
        <f t="shared" si="10"/>
        <v>1.6666666666666667</v>
      </c>
      <c r="W13" s="67">
        <v>54</v>
      </c>
      <c r="X13" s="68">
        <f t="shared" si="11"/>
        <v>4.5</v>
      </c>
      <c r="Y13" s="69">
        <v>55</v>
      </c>
      <c r="Z13" s="70">
        <f t="shared" si="12"/>
        <v>4.583333333333333</v>
      </c>
      <c r="AA13" s="73">
        <f>[1]CA!C15</f>
        <v>19</v>
      </c>
      <c r="AB13" s="70">
        <f t="shared" si="13"/>
        <v>1.5833333333333333</v>
      </c>
      <c r="AC13" s="67">
        <v>17</v>
      </c>
      <c r="AD13" s="68">
        <f t="shared" si="14"/>
        <v>1.4166666666666667</v>
      </c>
      <c r="AE13" s="67">
        <v>18</v>
      </c>
      <c r="AF13" s="68">
        <f t="shared" si="15"/>
        <v>1.5</v>
      </c>
      <c r="AG13" s="67">
        <v>7</v>
      </c>
      <c r="AH13" s="68">
        <f t="shared" si="16"/>
        <v>0.58333333333333337</v>
      </c>
      <c r="AI13" s="67">
        <v>14</v>
      </c>
      <c r="AJ13" s="68">
        <f t="shared" si="17"/>
        <v>1.1666666666666667</v>
      </c>
      <c r="AK13" s="67">
        <v>23</v>
      </c>
      <c r="AL13" s="68">
        <f t="shared" si="18"/>
        <v>1.9166666666666667</v>
      </c>
      <c r="AM13" s="67">
        <v>12</v>
      </c>
      <c r="AN13" s="68">
        <f t="shared" si="19"/>
        <v>1</v>
      </c>
      <c r="AO13" s="67">
        <v>10</v>
      </c>
      <c r="AP13" s="68">
        <f t="shared" si="20"/>
        <v>0.83333333333333337</v>
      </c>
      <c r="AQ13" s="67">
        <v>30</v>
      </c>
      <c r="AR13" s="68">
        <f t="shared" si="21"/>
        <v>2.5</v>
      </c>
      <c r="AS13" s="67">
        <v>6</v>
      </c>
      <c r="AT13" s="68">
        <f t="shared" si="22"/>
        <v>0.5</v>
      </c>
      <c r="AU13" s="67">
        <v>28</v>
      </c>
      <c r="AV13" s="68">
        <f t="shared" si="23"/>
        <v>2.3333333333333335</v>
      </c>
      <c r="AW13" s="67">
        <v>20</v>
      </c>
      <c r="AX13" s="68">
        <f t="shared" si="24"/>
        <v>1.6666666666666667</v>
      </c>
      <c r="AY13" s="67">
        <v>12</v>
      </c>
      <c r="AZ13" s="68">
        <f t="shared" si="25"/>
        <v>1</v>
      </c>
      <c r="BA13" s="74">
        <f t="shared" si="0"/>
        <v>1597</v>
      </c>
      <c r="BB13" s="75">
        <f t="shared" si="26"/>
        <v>133.08333333333334</v>
      </c>
    </row>
    <row r="14" spans="1:54" ht="11.25" customHeight="1" x14ac:dyDescent="0.25">
      <c r="A14" s="154"/>
      <c r="B14" s="76" t="s">
        <v>13</v>
      </c>
      <c r="C14" s="67">
        <v>84</v>
      </c>
      <c r="D14" s="68">
        <f t="shared" si="1"/>
        <v>7</v>
      </c>
      <c r="E14" s="69">
        <v>122</v>
      </c>
      <c r="F14" s="70">
        <f t="shared" si="2"/>
        <v>10.166666666666666</v>
      </c>
      <c r="G14" s="67">
        <v>97</v>
      </c>
      <c r="H14" s="68">
        <f t="shared" si="3"/>
        <v>8.0833333333333339</v>
      </c>
      <c r="I14" s="67">
        <v>46</v>
      </c>
      <c r="J14" s="68">
        <f t="shared" si="4"/>
        <v>3.8333333333333335</v>
      </c>
      <c r="K14" s="67">
        <v>239</v>
      </c>
      <c r="L14" s="68">
        <f t="shared" si="5"/>
        <v>19.916666666666668</v>
      </c>
      <c r="M14" s="67">
        <v>67</v>
      </c>
      <c r="N14" s="68">
        <f t="shared" si="6"/>
        <v>5.583333333333333</v>
      </c>
      <c r="O14" s="71">
        <f>'[1]FTF-A'!C16</f>
        <v>55</v>
      </c>
      <c r="P14" s="72">
        <f t="shared" si="7"/>
        <v>4.583333333333333</v>
      </c>
      <c r="Q14" s="67">
        <v>38</v>
      </c>
      <c r="R14" s="68">
        <f t="shared" si="8"/>
        <v>3.1666666666666665</v>
      </c>
      <c r="S14" s="67">
        <v>14</v>
      </c>
      <c r="T14" s="68">
        <f t="shared" si="9"/>
        <v>1.1666666666666667</v>
      </c>
      <c r="U14" s="69">
        <v>70</v>
      </c>
      <c r="V14" s="70">
        <f t="shared" si="10"/>
        <v>5.833333333333333</v>
      </c>
      <c r="W14" s="67">
        <v>49</v>
      </c>
      <c r="X14" s="68">
        <f t="shared" si="11"/>
        <v>4.083333333333333</v>
      </c>
      <c r="Y14" s="69">
        <v>44</v>
      </c>
      <c r="Z14" s="70">
        <f t="shared" si="12"/>
        <v>3.6666666666666665</v>
      </c>
      <c r="AA14" s="73">
        <f>[1]CA!C16</f>
        <v>81</v>
      </c>
      <c r="AB14" s="70">
        <f t="shared" si="13"/>
        <v>6.75</v>
      </c>
      <c r="AC14" s="67">
        <v>17</v>
      </c>
      <c r="AD14" s="68">
        <f t="shared" si="14"/>
        <v>1.4166666666666667</v>
      </c>
      <c r="AE14" s="67">
        <v>20</v>
      </c>
      <c r="AF14" s="68">
        <f t="shared" si="15"/>
        <v>1.6666666666666667</v>
      </c>
      <c r="AG14" s="67">
        <v>22</v>
      </c>
      <c r="AH14" s="68">
        <f t="shared" si="16"/>
        <v>1.8333333333333333</v>
      </c>
      <c r="AI14" s="67">
        <v>18</v>
      </c>
      <c r="AJ14" s="68">
        <f t="shared" si="17"/>
        <v>1.5</v>
      </c>
      <c r="AK14" s="67">
        <v>8</v>
      </c>
      <c r="AL14" s="68">
        <f t="shared" si="18"/>
        <v>0.66666666666666663</v>
      </c>
      <c r="AM14" s="67">
        <v>8</v>
      </c>
      <c r="AN14" s="68">
        <f t="shared" si="19"/>
        <v>0.66666666666666663</v>
      </c>
      <c r="AO14" s="67">
        <v>34</v>
      </c>
      <c r="AP14" s="68">
        <f t="shared" si="20"/>
        <v>2.8333333333333335</v>
      </c>
      <c r="AQ14" s="67">
        <v>25</v>
      </c>
      <c r="AR14" s="68">
        <f t="shared" si="21"/>
        <v>2.0833333333333335</v>
      </c>
      <c r="AS14" s="67">
        <v>3</v>
      </c>
      <c r="AT14" s="68">
        <f t="shared" si="22"/>
        <v>0.25</v>
      </c>
      <c r="AU14" s="67">
        <v>7</v>
      </c>
      <c r="AV14" s="68">
        <f t="shared" si="23"/>
        <v>0.58333333333333337</v>
      </c>
      <c r="AW14" s="67">
        <v>13</v>
      </c>
      <c r="AX14" s="68">
        <f t="shared" si="24"/>
        <v>1.0833333333333333</v>
      </c>
      <c r="AY14" s="67">
        <v>9</v>
      </c>
      <c r="AZ14" s="68">
        <f t="shared" si="25"/>
        <v>0.75</v>
      </c>
      <c r="BA14" s="74">
        <f t="shared" si="0"/>
        <v>1190</v>
      </c>
      <c r="BB14" s="75">
        <f t="shared" si="26"/>
        <v>99.166666666666671</v>
      </c>
    </row>
    <row r="15" spans="1:54" ht="11.25" customHeight="1" x14ac:dyDescent="0.25">
      <c r="A15" s="154"/>
      <c r="B15" s="76" t="s">
        <v>14</v>
      </c>
      <c r="C15" s="67">
        <v>177</v>
      </c>
      <c r="D15" s="68">
        <f t="shared" si="1"/>
        <v>14.75</v>
      </c>
      <c r="E15" s="69">
        <v>117</v>
      </c>
      <c r="F15" s="70">
        <f t="shared" si="2"/>
        <v>9.75</v>
      </c>
      <c r="G15" s="67">
        <v>142</v>
      </c>
      <c r="H15" s="68">
        <f t="shared" si="3"/>
        <v>11.833333333333334</v>
      </c>
      <c r="I15" s="67">
        <v>88</v>
      </c>
      <c r="J15" s="68">
        <f t="shared" si="4"/>
        <v>7.333333333333333</v>
      </c>
      <c r="K15" s="67">
        <v>89</v>
      </c>
      <c r="L15" s="68">
        <f t="shared" si="5"/>
        <v>7.416666666666667</v>
      </c>
      <c r="M15" s="67">
        <v>56</v>
      </c>
      <c r="N15" s="68">
        <f t="shared" si="6"/>
        <v>4.666666666666667</v>
      </c>
      <c r="O15" s="71">
        <f>'[1]FTF-A'!C17</f>
        <v>57</v>
      </c>
      <c r="P15" s="72">
        <f t="shared" si="7"/>
        <v>4.75</v>
      </c>
      <c r="Q15" s="67">
        <v>68</v>
      </c>
      <c r="R15" s="68">
        <f t="shared" si="8"/>
        <v>5.666666666666667</v>
      </c>
      <c r="S15" s="67">
        <v>33</v>
      </c>
      <c r="T15" s="68">
        <f t="shared" si="9"/>
        <v>2.75</v>
      </c>
      <c r="U15" s="69">
        <v>30</v>
      </c>
      <c r="V15" s="70">
        <f t="shared" si="10"/>
        <v>2.5</v>
      </c>
      <c r="W15" s="67">
        <v>26</v>
      </c>
      <c r="X15" s="68">
        <f t="shared" si="11"/>
        <v>2.1666666666666665</v>
      </c>
      <c r="Y15" s="69">
        <v>36</v>
      </c>
      <c r="Z15" s="70">
        <f t="shared" si="12"/>
        <v>3</v>
      </c>
      <c r="AA15" s="73">
        <f>[1]CA!C17</f>
        <v>31</v>
      </c>
      <c r="AB15" s="70">
        <f t="shared" si="13"/>
        <v>2.5833333333333335</v>
      </c>
      <c r="AC15" s="67">
        <v>21</v>
      </c>
      <c r="AD15" s="68">
        <f t="shared" si="14"/>
        <v>1.75</v>
      </c>
      <c r="AE15" s="67">
        <v>16</v>
      </c>
      <c r="AF15" s="68">
        <f t="shared" si="15"/>
        <v>1.3333333333333333</v>
      </c>
      <c r="AG15" s="67">
        <v>12</v>
      </c>
      <c r="AH15" s="68">
        <f t="shared" si="16"/>
        <v>1</v>
      </c>
      <c r="AI15" s="67">
        <v>11</v>
      </c>
      <c r="AJ15" s="68">
        <f t="shared" si="17"/>
        <v>0.91666666666666663</v>
      </c>
      <c r="AK15" s="67">
        <v>22</v>
      </c>
      <c r="AL15" s="68">
        <f t="shared" si="18"/>
        <v>1.8333333333333333</v>
      </c>
      <c r="AM15" s="67">
        <v>9</v>
      </c>
      <c r="AN15" s="68">
        <f t="shared" si="19"/>
        <v>0.75</v>
      </c>
      <c r="AO15" s="67">
        <v>10</v>
      </c>
      <c r="AP15" s="68">
        <f t="shared" si="20"/>
        <v>0.83333333333333337</v>
      </c>
      <c r="AQ15" s="67">
        <v>17</v>
      </c>
      <c r="AR15" s="68">
        <f t="shared" si="21"/>
        <v>1.4166666666666667</v>
      </c>
      <c r="AS15" s="67">
        <v>3</v>
      </c>
      <c r="AT15" s="68">
        <f t="shared" si="22"/>
        <v>0.25</v>
      </c>
      <c r="AU15" s="67">
        <v>19</v>
      </c>
      <c r="AV15" s="68">
        <f t="shared" si="23"/>
        <v>1.5833333333333333</v>
      </c>
      <c r="AW15" s="67">
        <v>17</v>
      </c>
      <c r="AX15" s="68">
        <f t="shared" si="24"/>
        <v>1.4166666666666667</v>
      </c>
      <c r="AY15" s="67">
        <v>15</v>
      </c>
      <c r="AZ15" s="68">
        <f t="shared" si="25"/>
        <v>1.25</v>
      </c>
      <c r="BA15" s="74">
        <f t="shared" si="0"/>
        <v>1122</v>
      </c>
      <c r="BB15" s="75">
        <f t="shared" si="26"/>
        <v>93.5</v>
      </c>
    </row>
    <row r="16" spans="1:54" ht="11.25" customHeight="1" x14ac:dyDescent="0.25">
      <c r="A16" s="154"/>
      <c r="B16" s="76" t="s">
        <v>15</v>
      </c>
      <c r="C16" s="67">
        <v>285</v>
      </c>
      <c r="D16" s="68">
        <f t="shared" si="1"/>
        <v>23.75</v>
      </c>
      <c r="E16" s="69">
        <v>204</v>
      </c>
      <c r="F16" s="70">
        <f t="shared" si="2"/>
        <v>17</v>
      </c>
      <c r="G16" s="67">
        <v>156</v>
      </c>
      <c r="H16" s="68">
        <f t="shared" si="3"/>
        <v>13</v>
      </c>
      <c r="I16" s="67">
        <v>129</v>
      </c>
      <c r="J16" s="68">
        <f t="shared" si="4"/>
        <v>10.75</v>
      </c>
      <c r="K16" s="67">
        <v>64</v>
      </c>
      <c r="L16" s="68">
        <f t="shared" si="5"/>
        <v>5.333333333333333</v>
      </c>
      <c r="M16" s="67">
        <v>118</v>
      </c>
      <c r="N16" s="68">
        <f t="shared" si="6"/>
        <v>9.8333333333333339</v>
      </c>
      <c r="O16" s="71">
        <f>'[1]FTF-A'!C18</f>
        <v>50</v>
      </c>
      <c r="P16" s="72">
        <f t="shared" si="7"/>
        <v>4.166666666666667</v>
      </c>
      <c r="Q16" s="67">
        <v>109</v>
      </c>
      <c r="R16" s="68">
        <f t="shared" si="8"/>
        <v>9.0833333333333339</v>
      </c>
      <c r="S16" s="67">
        <v>27</v>
      </c>
      <c r="T16" s="68">
        <f t="shared" si="9"/>
        <v>2.25</v>
      </c>
      <c r="U16" s="69">
        <v>12</v>
      </c>
      <c r="V16" s="70">
        <f t="shared" si="10"/>
        <v>1</v>
      </c>
      <c r="W16" s="67">
        <v>48</v>
      </c>
      <c r="X16" s="68">
        <f t="shared" si="11"/>
        <v>4</v>
      </c>
      <c r="Y16" s="69">
        <v>37</v>
      </c>
      <c r="Z16" s="70">
        <f t="shared" si="12"/>
        <v>3.0833333333333335</v>
      </c>
      <c r="AA16" s="73">
        <f>[1]CA!C18</f>
        <v>28</v>
      </c>
      <c r="AB16" s="70">
        <f t="shared" si="13"/>
        <v>2.3333333333333335</v>
      </c>
      <c r="AC16" s="67">
        <v>11</v>
      </c>
      <c r="AD16" s="68">
        <f t="shared" si="14"/>
        <v>0.91666666666666663</v>
      </c>
      <c r="AE16" s="67">
        <v>19</v>
      </c>
      <c r="AF16" s="68">
        <f t="shared" si="15"/>
        <v>1.5833333333333333</v>
      </c>
      <c r="AG16" s="67">
        <v>6</v>
      </c>
      <c r="AH16" s="68">
        <f t="shared" si="16"/>
        <v>0.5</v>
      </c>
      <c r="AI16" s="67">
        <v>12</v>
      </c>
      <c r="AJ16" s="68">
        <f t="shared" si="17"/>
        <v>1</v>
      </c>
      <c r="AK16" s="67">
        <v>24</v>
      </c>
      <c r="AL16" s="68">
        <f t="shared" si="18"/>
        <v>2</v>
      </c>
      <c r="AM16" s="67">
        <v>12</v>
      </c>
      <c r="AN16" s="68">
        <f t="shared" si="19"/>
        <v>1</v>
      </c>
      <c r="AO16" s="67">
        <v>8</v>
      </c>
      <c r="AP16" s="68">
        <f t="shared" si="20"/>
        <v>0.66666666666666663</v>
      </c>
      <c r="AQ16" s="67">
        <v>25</v>
      </c>
      <c r="AR16" s="68">
        <f t="shared" si="21"/>
        <v>2.0833333333333335</v>
      </c>
      <c r="AS16" s="67">
        <v>16</v>
      </c>
      <c r="AT16" s="68">
        <f t="shared" si="22"/>
        <v>1.3333333333333333</v>
      </c>
      <c r="AU16" s="67">
        <v>32</v>
      </c>
      <c r="AV16" s="68">
        <f t="shared" si="23"/>
        <v>2.6666666666666665</v>
      </c>
      <c r="AW16" s="67">
        <v>19</v>
      </c>
      <c r="AX16" s="68">
        <f t="shared" si="24"/>
        <v>1.5833333333333333</v>
      </c>
      <c r="AY16" s="67">
        <v>11</v>
      </c>
      <c r="AZ16" s="68">
        <f t="shared" si="25"/>
        <v>0.91666666666666663</v>
      </c>
      <c r="BA16" s="74">
        <f t="shared" si="0"/>
        <v>1462</v>
      </c>
      <c r="BB16" s="75">
        <f t="shared" si="26"/>
        <v>121.83333333333333</v>
      </c>
    </row>
    <row r="17" spans="1:54" ht="11.25" customHeight="1" x14ac:dyDescent="0.25">
      <c r="A17" s="154"/>
      <c r="B17" s="76" t="s">
        <v>16</v>
      </c>
      <c r="C17" s="67">
        <v>273</v>
      </c>
      <c r="D17" s="68">
        <f t="shared" si="1"/>
        <v>22.75</v>
      </c>
      <c r="E17" s="69">
        <v>112</v>
      </c>
      <c r="F17" s="70">
        <f t="shared" si="2"/>
        <v>9.3333333333333339</v>
      </c>
      <c r="G17" s="67">
        <v>195</v>
      </c>
      <c r="H17" s="68">
        <f t="shared" si="3"/>
        <v>16.25</v>
      </c>
      <c r="I17" s="67">
        <v>104</v>
      </c>
      <c r="J17" s="68">
        <f t="shared" si="4"/>
        <v>8.6666666666666661</v>
      </c>
      <c r="K17" s="67">
        <v>68</v>
      </c>
      <c r="L17" s="68">
        <f t="shared" si="5"/>
        <v>5.666666666666667</v>
      </c>
      <c r="M17" s="67">
        <v>91</v>
      </c>
      <c r="N17" s="68">
        <f t="shared" si="6"/>
        <v>7.583333333333333</v>
      </c>
      <c r="O17" s="71">
        <f>'[1]FTF-A'!C19</f>
        <v>103</v>
      </c>
      <c r="P17" s="72">
        <f t="shared" si="7"/>
        <v>8.5833333333333339</v>
      </c>
      <c r="Q17" s="67">
        <v>69</v>
      </c>
      <c r="R17" s="68">
        <f t="shared" si="8"/>
        <v>5.75</v>
      </c>
      <c r="S17" s="67">
        <v>56</v>
      </c>
      <c r="T17" s="68">
        <f t="shared" si="9"/>
        <v>4.666666666666667</v>
      </c>
      <c r="U17" s="69">
        <v>28</v>
      </c>
      <c r="V17" s="70">
        <f t="shared" si="10"/>
        <v>2.3333333333333335</v>
      </c>
      <c r="W17" s="67">
        <v>84</v>
      </c>
      <c r="X17" s="68">
        <f t="shared" si="11"/>
        <v>7</v>
      </c>
      <c r="Y17" s="69">
        <v>49</v>
      </c>
      <c r="Z17" s="70">
        <f t="shared" si="12"/>
        <v>4.083333333333333</v>
      </c>
      <c r="AA17" s="73">
        <f>[1]CA!C19</f>
        <v>34</v>
      </c>
      <c r="AB17" s="70">
        <f t="shared" si="13"/>
        <v>2.8333333333333335</v>
      </c>
      <c r="AC17" s="67">
        <v>23</v>
      </c>
      <c r="AD17" s="68">
        <f t="shared" si="14"/>
        <v>1.9166666666666667</v>
      </c>
      <c r="AE17" s="67">
        <v>17</v>
      </c>
      <c r="AF17" s="68">
        <f t="shared" si="15"/>
        <v>1.4166666666666667</v>
      </c>
      <c r="AG17" s="67">
        <v>16</v>
      </c>
      <c r="AH17" s="68">
        <f t="shared" si="16"/>
        <v>1.3333333333333333</v>
      </c>
      <c r="AI17" s="67">
        <v>11</v>
      </c>
      <c r="AJ17" s="68">
        <f t="shared" si="17"/>
        <v>0.91666666666666663</v>
      </c>
      <c r="AK17" s="67">
        <v>39</v>
      </c>
      <c r="AL17" s="68">
        <f t="shared" si="18"/>
        <v>3.25</v>
      </c>
      <c r="AM17" s="67">
        <v>5</v>
      </c>
      <c r="AN17" s="68">
        <f t="shared" si="19"/>
        <v>0.41666666666666669</v>
      </c>
      <c r="AO17" s="67">
        <v>12</v>
      </c>
      <c r="AP17" s="68">
        <f t="shared" si="20"/>
        <v>1</v>
      </c>
      <c r="AQ17" s="67">
        <v>24</v>
      </c>
      <c r="AR17" s="68">
        <f t="shared" si="21"/>
        <v>2</v>
      </c>
      <c r="AS17" s="67">
        <v>5</v>
      </c>
      <c r="AT17" s="68">
        <f t="shared" si="22"/>
        <v>0.41666666666666669</v>
      </c>
      <c r="AU17" s="67">
        <v>16</v>
      </c>
      <c r="AV17" s="68">
        <f t="shared" si="23"/>
        <v>1.3333333333333333</v>
      </c>
      <c r="AW17" s="67">
        <v>30</v>
      </c>
      <c r="AX17" s="68">
        <f t="shared" si="24"/>
        <v>2.5</v>
      </c>
      <c r="AY17" s="67">
        <v>19</v>
      </c>
      <c r="AZ17" s="68">
        <f t="shared" si="25"/>
        <v>1.5833333333333333</v>
      </c>
      <c r="BA17" s="74">
        <f t="shared" si="0"/>
        <v>1483</v>
      </c>
      <c r="BB17" s="75">
        <f t="shared" si="26"/>
        <v>123.58333333333333</v>
      </c>
    </row>
    <row r="18" spans="1:54" ht="11.25" customHeight="1" x14ac:dyDescent="0.25">
      <c r="A18" s="154"/>
      <c r="B18" s="76" t="s">
        <v>17</v>
      </c>
      <c r="C18" s="67">
        <v>87</v>
      </c>
      <c r="D18" s="68">
        <f t="shared" si="1"/>
        <v>7.25</v>
      </c>
      <c r="E18" s="69">
        <v>84</v>
      </c>
      <c r="F18" s="70">
        <f t="shared" si="2"/>
        <v>7</v>
      </c>
      <c r="G18" s="67">
        <v>85</v>
      </c>
      <c r="H18" s="68">
        <f t="shared" si="3"/>
        <v>7.083333333333333</v>
      </c>
      <c r="I18" s="67">
        <v>42</v>
      </c>
      <c r="J18" s="68">
        <f t="shared" si="4"/>
        <v>3.5</v>
      </c>
      <c r="K18" s="67">
        <v>61</v>
      </c>
      <c r="L18" s="68">
        <f t="shared" si="5"/>
        <v>5.083333333333333</v>
      </c>
      <c r="M18" s="67">
        <v>43</v>
      </c>
      <c r="N18" s="68">
        <f t="shared" si="6"/>
        <v>3.5833333333333335</v>
      </c>
      <c r="O18" s="71">
        <f>'[1]FTF-A'!C20</f>
        <v>46</v>
      </c>
      <c r="P18" s="72">
        <f t="shared" si="7"/>
        <v>3.8333333333333335</v>
      </c>
      <c r="Q18" s="67">
        <v>31</v>
      </c>
      <c r="R18" s="68">
        <f t="shared" si="8"/>
        <v>2.5833333333333335</v>
      </c>
      <c r="S18" s="67">
        <v>15</v>
      </c>
      <c r="T18" s="68">
        <f t="shared" si="9"/>
        <v>1.25</v>
      </c>
      <c r="U18" s="69">
        <v>28</v>
      </c>
      <c r="V18" s="70">
        <f t="shared" si="10"/>
        <v>2.3333333333333335</v>
      </c>
      <c r="W18" s="67">
        <v>41</v>
      </c>
      <c r="X18" s="68">
        <f t="shared" si="11"/>
        <v>3.4166666666666665</v>
      </c>
      <c r="Y18" s="69">
        <v>23</v>
      </c>
      <c r="Z18" s="70">
        <f t="shared" si="12"/>
        <v>1.9166666666666667</v>
      </c>
      <c r="AA18" s="73">
        <f>[1]CA!C20</f>
        <v>35</v>
      </c>
      <c r="AB18" s="70">
        <f t="shared" si="13"/>
        <v>2.9166666666666665</v>
      </c>
      <c r="AC18" s="67">
        <v>14</v>
      </c>
      <c r="AD18" s="68">
        <f t="shared" si="14"/>
        <v>1.1666666666666667</v>
      </c>
      <c r="AE18" s="67">
        <v>14</v>
      </c>
      <c r="AF18" s="68">
        <f t="shared" si="15"/>
        <v>1.1666666666666667</v>
      </c>
      <c r="AG18" s="67">
        <v>13</v>
      </c>
      <c r="AH18" s="68">
        <f t="shared" si="16"/>
        <v>1.0833333333333333</v>
      </c>
      <c r="AI18" s="67">
        <v>9</v>
      </c>
      <c r="AJ18" s="68">
        <f t="shared" si="17"/>
        <v>0.75</v>
      </c>
      <c r="AK18" s="67">
        <v>8</v>
      </c>
      <c r="AL18" s="68">
        <f t="shared" si="18"/>
        <v>0.66666666666666663</v>
      </c>
      <c r="AM18" s="67">
        <v>4</v>
      </c>
      <c r="AN18" s="68">
        <f t="shared" si="19"/>
        <v>0.33333333333333331</v>
      </c>
      <c r="AO18" s="67">
        <v>12</v>
      </c>
      <c r="AP18" s="68">
        <f t="shared" si="20"/>
        <v>1</v>
      </c>
      <c r="AQ18" s="67">
        <v>15</v>
      </c>
      <c r="AR18" s="68">
        <f t="shared" si="21"/>
        <v>1.25</v>
      </c>
      <c r="AS18" s="67">
        <v>2</v>
      </c>
      <c r="AT18" s="68">
        <f t="shared" si="22"/>
        <v>0.16666666666666666</v>
      </c>
      <c r="AU18" s="67">
        <v>11</v>
      </c>
      <c r="AV18" s="68">
        <f t="shared" si="23"/>
        <v>0.91666666666666663</v>
      </c>
      <c r="AW18" s="67">
        <v>10</v>
      </c>
      <c r="AX18" s="68">
        <f t="shared" si="24"/>
        <v>0.83333333333333337</v>
      </c>
      <c r="AY18" s="67">
        <v>5</v>
      </c>
      <c r="AZ18" s="68">
        <f t="shared" si="25"/>
        <v>0.41666666666666669</v>
      </c>
      <c r="BA18" s="74">
        <f t="shared" si="0"/>
        <v>738</v>
      </c>
      <c r="BB18" s="75">
        <f t="shared" si="26"/>
        <v>61.5</v>
      </c>
    </row>
    <row r="19" spans="1:54" ht="11.25" customHeight="1" x14ac:dyDescent="0.25">
      <c r="A19" s="154"/>
      <c r="B19" s="76" t="s">
        <v>18</v>
      </c>
      <c r="C19" s="67">
        <v>42</v>
      </c>
      <c r="D19" s="68">
        <f t="shared" si="1"/>
        <v>3.5</v>
      </c>
      <c r="E19" s="69">
        <v>48</v>
      </c>
      <c r="F19" s="70">
        <f t="shared" si="2"/>
        <v>4</v>
      </c>
      <c r="G19" s="67">
        <v>51</v>
      </c>
      <c r="H19" s="68">
        <f t="shared" si="3"/>
        <v>4.25</v>
      </c>
      <c r="I19" s="67">
        <v>18</v>
      </c>
      <c r="J19" s="68">
        <f t="shared" si="4"/>
        <v>1.5</v>
      </c>
      <c r="K19" s="67">
        <v>50</v>
      </c>
      <c r="L19" s="68">
        <f t="shared" si="5"/>
        <v>4.166666666666667</v>
      </c>
      <c r="M19" s="67">
        <v>29</v>
      </c>
      <c r="N19" s="68">
        <f t="shared" si="6"/>
        <v>2.4166666666666665</v>
      </c>
      <c r="O19" s="71">
        <f>'[1]FTF-A'!C21</f>
        <v>27</v>
      </c>
      <c r="P19" s="72">
        <f t="shared" si="7"/>
        <v>2.25</v>
      </c>
      <c r="Q19" s="67">
        <v>17</v>
      </c>
      <c r="R19" s="68">
        <f t="shared" si="8"/>
        <v>1.4166666666666667</v>
      </c>
      <c r="S19" s="67">
        <v>10</v>
      </c>
      <c r="T19" s="68">
        <f t="shared" si="9"/>
        <v>0.83333333333333337</v>
      </c>
      <c r="U19" s="69">
        <v>18</v>
      </c>
      <c r="V19" s="70">
        <f t="shared" si="10"/>
        <v>1.5</v>
      </c>
      <c r="W19" s="67">
        <v>28</v>
      </c>
      <c r="X19" s="68">
        <f t="shared" si="11"/>
        <v>2.3333333333333335</v>
      </c>
      <c r="Y19" s="69">
        <v>18</v>
      </c>
      <c r="Z19" s="70">
        <f t="shared" si="12"/>
        <v>1.5</v>
      </c>
      <c r="AA19" s="73">
        <f>[1]CA!C21</f>
        <v>18</v>
      </c>
      <c r="AB19" s="70">
        <f t="shared" si="13"/>
        <v>1.5</v>
      </c>
      <c r="AC19" s="67">
        <v>7</v>
      </c>
      <c r="AD19" s="68">
        <f t="shared" si="14"/>
        <v>0.58333333333333337</v>
      </c>
      <c r="AE19" s="67">
        <v>1</v>
      </c>
      <c r="AF19" s="68">
        <f t="shared" si="15"/>
        <v>8.3333333333333329E-2</v>
      </c>
      <c r="AG19" s="67">
        <v>9</v>
      </c>
      <c r="AH19" s="68">
        <f t="shared" si="16"/>
        <v>0.75</v>
      </c>
      <c r="AI19" s="67">
        <v>8</v>
      </c>
      <c r="AJ19" s="68">
        <f t="shared" si="17"/>
        <v>0.66666666666666663</v>
      </c>
      <c r="AK19" s="67">
        <v>10</v>
      </c>
      <c r="AL19" s="68">
        <f t="shared" si="18"/>
        <v>0.83333333333333337</v>
      </c>
      <c r="AM19" s="67">
        <v>2</v>
      </c>
      <c r="AN19" s="68">
        <f t="shared" si="19"/>
        <v>0.16666666666666666</v>
      </c>
      <c r="AO19" s="67">
        <v>7</v>
      </c>
      <c r="AP19" s="68">
        <f t="shared" si="20"/>
        <v>0.58333333333333337</v>
      </c>
      <c r="AQ19" s="67">
        <v>8</v>
      </c>
      <c r="AR19" s="68">
        <f t="shared" si="21"/>
        <v>0.66666666666666663</v>
      </c>
      <c r="AS19" s="67">
        <v>1</v>
      </c>
      <c r="AT19" s="68">
        <f t="shared" si="22"/>
        <v>8.3333333333333329E-2</v>
      </c>
      <c r="AU19" s="67">
        <v>2</v>
      </c>
      <c r="AV19" s="68">
        <f t="shared" si="23"/>
        <v>0.16666666666666666</v>
      </c>
      <c r="AW19" s="67">
        <v>3</v>
      </c>
      <c r="AX19" s="68">
        <f t="shared" si="24"/>
        <v>0.25</v>
      </c>
      <c r="AY19" s="67">
        <v>5</v>
      </c>
      <c r="AZ19" s="68">
        <f t="shared" si="25"/>
        <v>0.41666666666666669</v>
      </c>
      <c r="BA19" s="74">
        <f t="shared" si="0"/>
        <v>437</v>
      </c>
      <c r="BB19" s="75">
        <f t="shared" si="26"/>
        <v>36.416666666666664</v>
      </c>
    </row>
    <row r="20" spans="1:54" ht="11.25" customHeight="1" x14ac:dyDescent="0.25">
      <c r="A20" s="154"/>
      <c r="B20" s="76" t="s">
        <v>19</v>
      </c>
      <c r="C20" s="67">
        <v>124</v>
      </c>
      <c r="D20" s="68">
        <f t="shared" si="1"/>
        <v>10.333333333333334</v>
      </c>
      <c r="E20" s="69">
        <v>129</v>
      </c>
      <c r="F20" s="70">
        <f t="shared" si="2"/>
        <v>10.75</v>
      </c>
      <c r="G20" s="67">
        <v>102</v>
      </c>
      <c r="H20" s="68">
        <f t="shared" si="3"/>
        <v>8.5</v>
      </c>
      <c r="I20" s="67">
        <v>54</v>
      </c>
      <c r="J20" s="68">
        <f t="shared" si="4"/>
        <v>4.5</v>
      </c>
      <c r="K20" s="67">
        <v>81</v>
      </c>
      <c r="L20" s="68">
        <f t="shared" si="5"/>
        <v>6.75</v>
      </c>
      <c r="M20" s="67">
        <v>71</v>
      </c>
      <c r="N20" s="68">
        <f t="shared" si="6"/>
        <v>5.916666666666667</v>
      </c>
      <c r="O20" s="71">
        <f>'[1]FTF-A'!C22</f>
        <v>49</v>
      </c>
      <c r="P20" s="72">
        <f t="shared" si="7"/>
        <v>4.083333333333333</v>
      </c>
      <c r="Q20" s="67">
        <v>45</v>
      </c>
      <c r="R20" s="68">
        <f t="shared" si="8"/>
        <v>3.75</v>
      </c>
      <c r="S20" s="67">
        <v>15</v>
      </c>
      <c r="T20" s="68">
        <f t="shared" si="9"/>
        <v>1.25</v>
      </c>
      <c r="U20" s="69">
        <v>28</v>
      </c>
      <c r="V20" s="70">
        <f t="shared" si="10"/>
        <v>2.3333333333333335</v>
      </c>
      <c r="W20" s="67">
        <v>44</v>
      </c>
      <c r="X20" s="68">
        <f t="shared" si="11"/>
        <v>3.6666666666666665</v>
      </c>
      <c r="Y20" s="69">
        <v>36</v>
      </c>
      <c r="Z20" s="70">
        <f t="shared" si="12"/>
        <v>3</v>
      </c>
      <c r="AA20" s="73">
        <f>[1]CA!C22</f>
        <v>33</v>
      </c>
      <c r="AB20" s="70">
        <f t="shared" si="13"/>
        <v>2.75</v>
      </c>
      <c r="AC20" s="67">
        <v>14</v>
      </c>
      <c r="AD20" s="68">
        <f t="shared" si="14"/>
        <v>1.1666666666666667</v>
      </c>
      <c r="AE20" s="67">
        <v>14</v>
      </c>
      <c r="AF20" s="68">
        <f t="shared" si="15"/>
        <v>1.1666666666666667</v>
      </c>
      <c r="AG20" s="67">
        <v>15</v>
      </c>
      <c r="AH20" s="68">
        <f t="shared" si="16"/>
        <v>1.25</v>
      </c>
      <c r="AI20" s="67">
        <v>13</v>
      </c>
      <c r="AJ20" s="68">
        <f t="shared" si="17"/>
        <v>1.0833333333333333</v>
      </c>
      <c r="AK20" s="67">
        <v>10</v>
      </c>
      <c r="AL20" s="68">
        <f t="shared" si="18"/>
        <v>0.83333333333333337</v>
      </c>
      <c r="AM20" s="67">
        <v>10</v>
      </c>
      <c r="AN20" s="68">
        <f t="shared" si="19"/>
        <v>0.83333333333333337</v>
      </c>
      <c r="AO20" s="67">
        <v>13</v>
      </c>
      <c r="AP20" s="68">
        <f t="shared" si="20"/>
        <v>1.0833333333333333</v>
      </c>
      <c r="AQ20" s="67">
        <v>18</v>
      </c>
      <c r="AR20" s="68">
        <f t="shared" si="21"/>
        <v>1.5</v>
      </c>
      <c r="AS20" s="67">
        <v>3</v>
      </c>
      <c r="AT20" s="68">
        <f t="shared" si="22"/>
        <v>0.25</v>
      </c>
      <c r="AU20" s="67">
        <v>17</v>
      </c>
      <c r="AV20" s="68">
        <f t="shared" si="23"/>
        <v>1.4166666666666667</v>
      </c>
      <c r="AW20" s="67">
        <v>13</v>
      </c>
      <c r="AX20" s="68">
        <f t="shared" si="24"/>
        <v>1.0833333333333333</v>
      </c>
      <c r="AY20" s="67">
        <v>3</v>
      </c>
      <c r="AZ20" s="68">
        <f t="shared" si="25"/>
        <v>0.25</v>
      </c>
      <c r="BA20" s="74">
        <f t="shared" si="0"/>
        <v>954</v>
      </c>
      <c r="BB20" s="75">
        <f t="shared" si="26"/>
        <v>79.5</v>
      </c>
    </row>
    <row r="21" spans="1:54" ht="11.25" customHeight="1" x14ac:dyDescent="0.25">
      <c r="A21" s="154"/>
      <c r="B21" s="76" t="s">
        <v>20</v>
      </c>
      <c r="C21" s="67">
        <v>286</v>
      </c>
      <c r="D21" s="68">
        <f t="shared" si="1"/>
        <v>23.833333333333332</v>
      </c>
      <c r="E21" s="69">
        <v>219</v>
      </c>
      <c r="F21" s="70">
        <f t="shared" si="2"/>
        <v>18.25</v>
      </c>
      <c r="G21" s="67">
        <v>170</v>
      </c>
      <c r="H21" s="68">
        <f t="shared" si="3"/>
        <v>14.166666666666666</v>
      </c>
      <c r="I21" s="67">
        <v>91</v>
      </c>
      <c r="J21" s="68">
        <f t="shared" si="4"/>
        <v>7.583333333333333</v>
      </c>
      <c r="K21" s="67">
        <v>89</v>
      </c>
      <c r="L21" s="68">
        <f t="shared" si="5"/>
        <v>7.416666666666667</v>
      </c>
      <c r="M21" s="67">
        <v>114</v>
      </c>
      <c r="N21" s="68">
        <f t="shared" si="6"/>
        <v>9.5</v>
      </c>
      <c r="O21" s="71">
        <f>'[1]FTF-A'!C23</f>
        <v>77</v>
      </c>
      <c r="P21" s="72">
        <f t="shared" si="7"/>
        <v>6.416666666666667</v>
      </c>
      <c r="Q21" s="67">
        <v>82</v>
      </c>
      <c r="R21" s="68">
        <f t="shared" si="8"/>
        <v>6.833333333333333</v>
      </c>
      <c r="S21" s="67">
        <v>69</v>
      </c>
      <c r="T21" s="68">
        <f t="shared" si="9"/>
        <v>5.75</v>
      </c>
      <c r="U21" s="69">
        <v>31</v>
      </c>
      <c r="V21" s="70">
        <f t="shared" si="10"/>
        <v>2.5833333333333335</v>
      </c>
      <c r="W21" s="67">
        <v>72</v>
      </c>
      <c r="X21" s="68">
        <f t="shared" si="11"/>
        <v>6</v>
      </c>
      <c r="Y21" s="69">
        <v>45</v>
      </c>
      <c r="Z21" s="70">
        <f t="shared" si="12"/>
        <v>3.75</v>
      </c>
      <c r="AA21" s="73">
        <f>[1]CA!C23</f>
        <v>29</v>
      </c>
      <c r="AB21" s="70">
        <f t="shared" si="13"/>
        <v>2.4166666666666665</v>
      </c>
      <c r="AC21" s="67">
        <v>36</v>
      </c>
      <c r="AD21" s="68">
        <f t="shared" si="14"/>
        <v>3</v>
      </c>
      <c r="AE21" s="67">
        <v>44</v>
      </c>
      <c r="AF21" s="68">
        <f t="shared" si="15"/>
        <v>3.6666666666666665</v>
      </c>
      <c r="AG21" s="67">
        <v>20</v>
      </c>
      <c r="AH21" s="68">
        <f t="shared" si="16"/>
        <v>1.6666666666666667</v>
      </c>
      <c r="AI21" s="67">
        <v>13</v>
      </c>
      <c r="AJ21" s="68">
        <f t="shared" si="17"/>
        <v>1.0833333333333333</v>
      </c>
      <c r="AK21" s="67">
        <v>30</v>
      </c>
      <c r="AL21" s="68">
        <f t="shared" si="18"/>
        <v>2.5</v>
      </c>
      <c r="AM21" s="67">
        <v>18</v>
      </c>
      <c r="AN21" s="68">
        <f t="shared" si="19"/>
        <v>1.5</v>
      </c>
      <c r="AO21" s="67">
        <v>18</v>
      </c>
      <c r="AP21" s="68">
        <f t="shared" si="20"/>
        <v>1.5</v>
      </c>
      <c r="AQ21" s="67">
        <v>19</v>
      </c>
      <c r="AR21" s="68">
        <f t="shared" si="21"/>
        <v>1.5833333333333333</v>
      </c>
      <c r="AS21" s="67">
        <v>3</v>
      </c>
      <c r="AT21" s="68">
        <f t="shared" si="22"/>
        <v>0.25</v>
      </c>
      <c r="AU21" s="67">
        <v>17</v>
      </c>
      <c r="AV21" s="68">
        <f t="shared" si="23"/>
        <v>1.4166666666666667</v>
      </c>
      <c r="AW21" s="67">
        <v>18</v>
      </c>
      <c r="AX21" s="68">
        <f t="shared" si="24"/>
        <v>1.5</v>
      </c>
      <c r="AY21" s="67">
        <v>11</v>
      </c>
      <c r="AZ21" s="68">
        <f t="shared" si="25"/>
        <v>0.91666666666666663</v>
      </c>
      <c r="BA21" s="74">
        <f t="shared" si="0"/>
        <v>1621</v>
      </c>
      <c r="BB21" s="75">
        <f t="shared" si="26"/>
        <v>135.08333333333334</v>
      </c>
    </row>
    <row r="22" spans="1:54" ht="11.25" customHeight="1" x14ac:dyDescent="0.25">
      <c r="A22" s="154"/>
      <c r="B22" s="76" t="s">
        <v>21</v>
      </c>
      <c r="C22" s="67">
        <v>138</v>
      </c>
      <c r="D22" s="68">
        <f t="shared" si="1"/>
        <v>11.5</v>
      </c>
      <c r="E22" s="69">
        <v>128</v>
      </c>
      <c r="F22" s="70">
        <f t="shared" si="2"/>
        <v>10.666666666666666</v>
      </c>
      <c r="G22" s="67">
        <v>137</v>
      </c>
      <c r="H22" s="68">
        <f t="shared" si="3"/>
        <v>11.416666666666666</v>
      </c>
      <c r="I22" s="67">
        <v>63</v>
      </c>
      <c r="J22" s="68">
        <f t="shared" si="4"/>
        <v>5.25</v>
      </c>
      <c r="K22" s="67">
        <v>75</v>
      </c>
      <c r="L22" s="68">
        <f t="shared" si="5"/>
        <v>6.25</v>
      </c>
      <c r="M22" s="67">
        <v>58</v>
      </c>
      <c r="N22" s="68">
        <f t="shared" si="6"/>
        <v>4.833333333333333</v>
      </c>
      <c r="O22" s="71">
        <f>'[1]FTF-A'!C24</f>
        <v>64</v>
      </c>
      <c r="P22" s="72">
        <f t="shared" si="7"/>
        <v>5.333333333333333</v>
      </c>
      <c r="Q22" s="67">
        <v>45</v>
      </c>
      <c r="R22" s="68">
        <f t="shared" si="8"/>
        <v>3.75</v>
      </c>
      <c r="S22" s="67">
        <v>27</v>
      </c>
      <c r="T22" s="68">
        <f t="shared" si="9"/>
        <v>2.25</v>
      </c>
      <c r="U22" s="69">
        <v>34</v>
      </c>
      <c r="V22" s="70">
        <f t="shared" si="10"/>
        <v>2.8333333333333335</v>
      </c>
      <c r="W22" s="67">
        <v>49</v>
      </c>
      <c r="X22" s="68">
        <f t="shared" si="11"/>
        <v>4.083333333333333</v>
      </c>
      <c r="Y22" s="69">
        <v>28</v>
      </c>
      <c r="Z22" s="70">
        <f t="shared" si="12"/>
        <v>2.3333333333333335</v>
      </c>
      <c r="AA22" s="73">
        <f>[1]CA!C24</f>
        <v>26</v>
      </c>
      <c r="AB22" s="70">
        <f t="shared" si="13"/>
        <v>2.1666666666666665</v>
      </c>
      <c r="AC22" s="67">
        <v>26</v>
      </c>
      <c r="AD22" s="68">
        <f t="shared" si="14"/>
        <v>2.1666666666666665</v>
      </c>
      <c r="AE22" s="67">
        <v>18</v>
      </c>
      <c r="AF22" s="68">
        <f t="shared" si="15"/>
        <v>1.5</v>
      </c>
      <c r="AG22" s="67">
        <v>19</v>
      </c>
      <c r="AH22" s="68">
        <f t="shared" si="16"/>
        <v>1.5833333333333333</v>
      </c>
      <c r="AI22" s="67">
        <v>14</v>
      </c>
      <c r="AJ22" s="68">
        <f t="shared" si="17"/>
        <v>1.1666666666666667</v>
      </c>
      <c r="AK22" s="67">
        <v>16</v>
      </c>
      <c r="AL22" s="68">
        <f t="shared" si="18"/>
        <v>1.3333333333333333</v>
      </c>
      <c r="AM22" s="67">
        <v>23</v>
      </c>
      <c r="AN22" s="68">
        <f t="shared" si="19"/>
        <v>1.9166666666666667</v>
      </c>
      <c r="AO22" s="67">
        <v>12</v>
      </c>
      <c r="AP22" s="68">
        <f t="shared" si="20"/>
        <v>1</v>
      </c>
      <c r="AQ22" s="67">
        <v>19</v>
      </c>
      <c r="AR22" s="68">
        <f t="shared" si="21"/>
        <v>1.5833333333333333</v>
      </c>
      <c r="AS22" s="67">
        <v>2</v>
      </c>
      <c r="AT22" s="68">
        <f t="shared" si="22"/>
        <v>0.16666666666666666</v>
      </c>
      <c r="AU22" s="67">
        <v>14</v>
      </c>
      <c r="AV22" s="68">
        <f t="shared" si="23"/>
        <v>1.1666666666666667</v>
      </c>
      <c r="AW22" s="67">
        <v>9</v>
      </c>
      <c r="AX22" s="68">
        <f t="shared" si="24"/>
        <v>0.75</v>
      </c>
      <c r="AY22" s="67">
        <v>11</v>
      </c>
      <c r="AZ22" s="68">
        <f t="shared" si="25"/>
        <v>0.91666666666666663</v>
      </c>
      <c r="BA22" s="74">
        <f t="shared" si="0"/>
        <v>1055</v>
      </c>
      <c r="BB22" s="75">
        <f t="shared" si="26"/>
        <v>87.916666666666671</v>
      </c>
    </row>
    <row r="23" spans="1:54" ht="11.25" customHeight="1" x14ac:dyDescent="0.25">
      <c r="A23" s="154"/>
      <c r="B23" s="76" t="s">
        <v>22</v>
      </c>
      <c r="C23" s="67">
        <v>15</v>
      </c>
      <c r="D23" s="68">
        <f t="shared" si="1"/>
        <v>1.25</v>
      </c>
      <c r="E23" s="69">
        <v>54</v>
      </c>
      <c r="F23" s="70">
        <f t="shared" si="2"/>
        <v>4.5</v>
      </c>
      <c r="G23" s="67">
        <v>42</v>
      </c>
      <c r="H23" s="68">
        <f t="shared" si="3"/>
        <v>3.5</v>
      </c>
      <c r="I23" s="67">
        <v>15</v>
      </c>
      <c r="J23" s="68">
        <f t="shared" si="4"/>
        <v>1.25</v>
      </c>
      <c r="K23" s="67">
        <v>61</v>
      </c>
      <c r="L23" s="68">
        <f t="shared" si="5"/>
        <v>5.083333333333333</v>
      </c>
      <c r="M23" s="67">
        <v>27</v>
      </c>
      <c r="N23" s="68">
        <f t="shared" si="6"/>
        <v>2.25</v>
      </c>
      <c r="O23" s="71">
        <f>'[1]FTF-A'!C25</f>
        <v>20</v>
      </c>
      <c r="P23" s="72">
        <f t="shared" si="7"/>
        <v>1.6666666666666667</v>
      </c>
      <c r="Q23" s="67">
        <v>19</v>
      </c>
      <c r="R23" s="68">
        <f t="shared" si="8"/>
        <v>1.5833333333333333</v>
      </c>
      <c r="S23" s="67">
        <v>6</v>
      </c>
      <c r="T23" s="68">
        <f t="shared" si="9"/>
        <v>0.5</v>
      </c>
      <c r="U23" s="69">
        <v>10</v>
      </c>
      <c r="V23" s="70">
        <f t="shared" si="10"/>
        <v>0.83333333333333337</v>
      </c>
      <c r="W23" s="67">
        <v>39</v>
      </c>
      <c r="X23" s="68">
        <f t="shared" si="11"/>
        <v>3.25</v>
      </c>
      <c r="Y23" s="69">
        <v>23</v>
      </c>
      <c r="Z23" s="70">
        <f t="shared" si="12"/>
        <v>1.9166666666666667</v>
      </c>
      <c r="AA23" s="73">
        <f>[1]CA!C25</f>
        <v>34</v>
      </c>
      <c r="AB23" s="70">
        <f t="shared" si="13"/>
        <v>2.8333333333333335</v>
      </c>
      <c r="AC23" s="67">
        <v>10</v>
      </c>
      <c r="AD23" s="68">
        <f t="shared" si="14"/>
        <v>0.83333333333333337</v>
      </c>
      <c r="AE23" s="67">
        <v>12</v>
      </c>
      <c r="AF23" s="68">
        <f t="shared" si="15"/>
        <v>1</v>
      </c>
      <c r="AG23" s="67">
        <v>6</v>
      </c>
      <c r="AH23" s="68">
        <f t="shared" si="16"/>
        <v>0.5</v>
      </c>
      <c r="AI23" s="67">
        <v>5</v>
      </c>
      <c r="AJ23" s="68">
        <f t="shared" si="17"/>
        <v>0.41666666666666669</v>
      </c>
      <c r="AK23" s="67">
        <v>2</v>
      </c>
      <c r="AL23" s="68">
        <f t="shared" si="18"/>
        <v>0.16666666666666666</v>
      </c>
      <c r="AM23" s="67">
        <v>2</v>
      </c>
      <c r="AN23" s="68">
        <f t="shared" si="19"/>
        <v>0.16666666666666666</v>
      </c>
      <c r="AO23" s="67">
        <v>11</v>
      </c>
      <c r="AP23" s="68">
        <f t="shared" si="20"/>
        <v>0.91666666666666663</v>
      </c>
      <c r="AQ23" s="67">
        <v>10</v>
      </c>
      <c r="AR23" s="68">
        <f t="shared" si="21"/>
        <v>0.83333333333333337</v>
      </c>
      <c r="AS23" s="67">
        <v>0</v>
      </c>
      <c r="AT23" s="68">
        <f t="shared" si="22"/>
        <v>0</v>
      </c>
      <c r="AU23" s="67">
        <v>3</v>
      </c>
      <c r="AV23" s="68">
        <f t="shared" si="23"/>
        <v>0.25</v>
      </c>
      <c r="AW23" s="67">
        <v>7</v>
      </c>
      <c r="AX23" s="68">
        <f t="shared" si="24"/>
        <v>0.58333333333333337</v>
      </c>
      <c r="AY23" s="67">
        <v>1</v>
      </c>
      <c r="AZ23" s="68">
        <f t="shared" si="25"/>
        <v>8.3333333333333329E-2</v>
      </c>
      <c r="BA23" s="74">
        <f t="shared" si="0"/>
        <v>434</v>
      </c>
      <c r="BB23" s="75">
        <f t="shared" si="26"/>
        <v>36.166666666666664</v>
      </c>
    </row>
    <row r="24" spans="1:54" ht="11.25" customHeight="1" x14ac:dyDescent="0.25">
      <c r="A24" s="154"/>
      <c r="B24" s="76" t="s">
        <v>23</v>
      </c>
      <c r="C24" s="67">
        <v>58</v>
      </c>
      <c r="D24" s="68">
        <f t="shared" si="1"/>
        <v>4.833333333333333</v>
      </c>
      <c r="E24" s="69">
        <v>106</v>
      </c>
      <c r="F24" s="70">
        <f t="shared" si="2"/>
        <v>8.8333333333333339</v>
      </c>
      <c r="G24" s="67">
        <v>76</v>
      </c>
      <c r="H24" s="68">
        <f t="shared" si="3"/>
        <v>6.333333333333333</v>
      </c>
      <c r="I24" s="67">
        <v>34</v>
      </c>
      <c r="J24" s="68">
        <f t="shared" si="4"/>
        <v>2.8333333333333335</v>
      </c>
      <c r="K24" s="67">
        <v>165</v>
      </c>
      <c r="L24" s="68">
        <f t="shared" si="5"/>
        <v>13.75</v>
      </c>
      <c r="M24" s="67">
        <v>62</v>
      </c>
      <c r="N24" s="68">
        <f t="shared" si="6"/>
        <v>5.166666666666667</v>
      </c>
      <c r="O24" s="71">
        <f>'[1]FTF-A'!C26</f>
        <v>71</v>
      </c>
      <c r="P24" s="72">
        <f t="shared" si="7"/>
        <v>5.916666666666667</v>
      </c>
      <c r="Q24" s="67">
        <v>34</v>
      </c>
      <c r="R24" s="68">
        <f t="shared" si="8"/>
        <v>2.8333333333333335</v>
      </c>
      <c r="S24" s="67">
        <v>13</v>
      </c>
      <c r="T24" s="68">
        <f t="shared" si="9"/>
        <v>1.0833333333333333</v>
      </c>
      <c r="U24" s="69">
        <v>44</v>
      </c>
      <c r="V24" s="70">
        <f t="shared" si="10"/>
        <v>3.6666666666666665</v>
      </c>
      <c r="W24" s="67">
        <v>73</v>
      </c>
      <c r="X24" s="68">
        <f t="shared" si="11"/>
        <v>6.083333333333333</v>
      </c>
      <c r="Y24" s="69">
        <v>40</v>
      </c>
      <c r="Z24" s="70">
        <f t="shared" si="12"/>
        <v>3.3333333333333335</v>
      </c>
      <c r="AA24" s="73">
        <f>[1]CA!C26</f>
        <v>73</v>
      </c>
      <c r="AB24" s="70">
        <f t="shared" si="13"/>
        <v>6.083333333333333</v>
      </c>
      <c r="AC24" s="67">
        <v>22</v>
      </c>
      <c r="AD24" s="68">
        <f t="shared" si="14"/>
        <v>1.8333333333333333</v>
      </c>
      <c r="AE24" s="67">
        <v>14</v>
      </c>
      <c r="AF24" s="68">
        <f t="shared" si="15"/>
        <v>1.1666666666666667</v>
      </c>
      <c r="AG24" s="67">
        <v>19</v>
      </c>
      <c r="AH24" s="68">
        <f t="shared" si="16"/>
        <v>1.5833333333333333</v>
      </c>
      <c r="AI24" s="67">
        <v>12</v>
      </c>
      <c r="AJ24" s="68">
        <f t="shared" si="17"/>
        <v>1</v>
      </c>
      <c r="AK24" s="67">
        <v>10</v>
      </c>
      <c r="AL24" s="68">
        <f t="shared" si="18"/>
        <v>0.83333333333333337</v>
      </c>
      <c r="AM24" s="67">
        <v>3</v>
      </c>
      <c r="AN24" s="68">
        <f t="shared" si="19"/>
        <v>0.25</v>
      </c>
      <c r="AO24" s="67">
        <v>27</v>
      </c>
      <c r="AP24" s="68">
        <f t="shared" si="20"/>
        <v>2.25</v>
      </c>
      <c r="AQ24" s="67">
        <v>23</v>
      </c>
      <c r="AR24" s="68">
        <f t="shared" si="21"/>
        <v>1.9166666666666667</v>
      </c>
      <c r="AS24" s="67">
        <v>4</v>
      </c>
      <c r="AT24" s="68">
        <f t="shared" si="22"/>
        <v>0.33333333333333331</v>
      </c>
      <c r="AU24" s="67">
        <v>10</v>
      </c>
      <c r="AV24" s="68">
        <f t="shared" si="23"/>
        <v>0.83333333333333337</v>
      </c>
      <c r="AW24" s="67">
        <v>4</v>
      </c>
      <c r="AX24" s="68">
        <f t="shared" si="24"/>
        <v>0.33333333333333331</v>
      </c>
      <c r="AY24" s="67">
        <v>2</v>
      </c>
      <c r="AZ24" s="68">
        <f t="shared" si="25"/>
        <v>0.16666666666666666</v>
      </c>
      <c r="BA24" s="74">
        <f t="shared" si="0"/>
        <v>999</v>
      </c>
      <c r="BB24" s="75">
        <f t="shared" si="26"/>
        <v>83.25</v>
      </c>
    </row>
    <row r="25" spans="1:54" ht="11.25" customHeight="1" x14ac:dyDescent="0.25">
      <c r="A25" s="154"/>
      <c r="B25" s="76" t="s">
        <v>24</v>
      </c>
      <c r="C25" s="67">
        <v>126</v>
      </c>
      <c r="D25" s="68">
        <f t="shared" si="1"/>
        <v>10.5</v>
      </c>
      <c r="E25" s="69">
        <v>114</v>
      </c>
      <c r="F25" s="70">
        <f t="shared" si="2"/>
        <v>9.5</v>
      </c>
      <c r="G25" s="67">
        <v>112</v>
      </c>
      <c r="H25" s="68">
        <f t="shared" si="3"/>
        <v>9.3333333333333339</v>
      </c>
      <c r="I25" s="67">
        <v>71</v>
      </c>
      <c r="J25" s="68">
        <f t="shared" si="4"/>
        <v>5.916666666666667</v>
      </c>
      <c r="K25" s="67">
        <v>75</v>
      </c>
      <c r="L25" s="68">
        <f t="shared" si="5"/>
        <v>6.25</v>
      </c>
      <c r="M25" s="67">
        <v>68</v>
      </c>
      <c r="N25" s="68">
        <f t="shared" si="6"/>
        <v>5.666666666666667</v>
      </c>
      <c r="O25" s="71">
        <f>'[1]FTF-A'!C27</f>
        <v>54</v>
      </c>
      <c r="P25" s="72">
        <f t="shared" si="7"/>
        <v>4.5</v>
      </c>
      <c r="Q25" s="67">
        <v>54</v>
      </c>
      <c r="R25" s="68">
        <f t="shared" si="8"/>
        <v>4.5</v>
      </c>
      <c r="S25" s="67">
        <v>32</v>
      </c>
      <c r="T25" s="68">
        <f t="shared" si="9"/>
        <v>2.6666666666666665</v>
      </c>
      <c r="U25" s="69">
        <v>21</v>
      </c>
      <c r="V25" s="70">
        <f t="shared" si="10"/>
        <v>1.75</v>
      </c>
      <c r="W25" s="67">
        <v>79</v>
      </c>
      <c r="X25" s="68">
        <f t="shared" si="11"/>
        <v>6.583333333333333</v>
      </c>
      <c r="Y25" s="69">
        <v>43</v>
      </c>
      <c r="Z25" s="70">
        <f t="shared" si="12"/>
        <v>3.5833333333333335</v>
      </c>
      <c r="AA25" s="73">
        <f>[1]CA!C27</f>
        <v>18</v>
      </c>
      <c r="AB25" s="70">
        <f t="shared" si="13"/>
        <v>1.5</v>
      </c>
      <c r="AC25" s="67">
        <v>28</v>
      </c>
      <c r="AD25" s="68">
        <f t="shared" si="14"/>
        <v>2.3333333333333335</v>
      </c>
      <c r="AE25" s="67">
        <v>8</v>
      </c>
      <c r="AF25" s="68">
        <f t="shared" si="15"/>
        <v>0.66666666666666663</v>
      </c>
      <c r="AG25" s="67">
        <v>13</v>
      </c>
      <c r="AH25" s="68">
        <f t="shared" si="16"/>
        <v>1.0833333333333333</v>
      </c>
      <c r="AI25" s="67">
        <v>11</v>
      </c>
      <c r="AJ25" s="68">
        <f t="shared" si="17"/>
        <v>0.91666666666666663</v>
      </c>
      <c r="AK25" s="67">
        <v>22</v>
      </c>
      <c r="AL25" s="68">
        <f t="shared" si="18"/>
        <v>1.8333333333333333</v>
      </c>
      <c r="AM25" s="67">
        <v>8</v>
      </c>
      <c r="AN25" s="68">
        <f t="shared" si="19"/>
        <v>0.66666666666666663</v>
      </c>
      <c r="AO25" s="67">
        <v>10</v>
      </c>
      <c r="AP25" s="68">
        <f t="shared" si="20"/>
        <v>0.83333333333333337</v>
      </c>
      <c r="AQ25" s="67">
        <v>23</v>
      </c>
      <c r="AR25" s="68">
        <f t="shared" si="21"/>
        <v>1.9166666666666667</v>
      </c>
      <c r="AS25" s="67">
        <v>7</v>
      </c>
      <c r="AT25" s="68">
        <f t="shared" si="22"/>
        <v>0.58333333333333337</v>
      </c>
      <c r="AU25" s="67">
        <v>13</v>
      </c>
      <c r="AV25" s="68">
        <f t="shared" si="23"/>
        <v>1.0833333333333333</v>
      </c>
      <c r="AW25" s="67">
        <v>6</v>
      </c>
      <c r="AX25" s="68">
        <f t="shared" si="24"/>
        <v>0.5</v>
      </c>
      <c r="AY25" s="67">
        <v>9</v>
      </c>
      <c r="AZ25" s="68">
        <f t="shared" si="25"/>
        <v>0.75</v>
      </c>
      <c r="BA25" s="74">
        <f t="shared" si="0"/>
        <v>1025</v>
      </c>
      <c r="BB25" s="75">
        <f t="shared" si="26"/>
        <v>85.416666666666671</v>
      </c>
    </row>
    <row r="26" spans="1:54" ht="11.25" customHeight="1" x14ac:dyDescent="0.25">
      <c r="A26" s="154"/>
      <c r="B26" s="76" t="s">
        <v>25</v>
      </c>
      <c r="C26" s="67">
        <v>228</v>
      </c>
      <c r="D26" s="68">
        <f t="shared" si="1"/>
        <v>19</v>
      </c>
      <c r="E26" s="69">
        <v>159</v>
      </c>
      <c r="F26" s="70">
        <f t="shared" si="2"/>
        <v>13.25</v>
      </c>
      <c r="G26" s="67">
        <v>114</v>
      </c>
      <c r="H26" s="68">
        <f t="shared" si="3"/>
        <v>9.5</v>
      </c>
      <c r="I26" s="67">
        <v>114</v>
      </c>
      <c r="J26" s="68">
        <f t="shared" si="4"/>
        <v>9.5</v>
      </c>
      <c r="K26" s="67">
        <v>36</v>
      </c>
      <c r="L26" s="68">
        <f t="shared" si="5"/>
        <v>3</v>
      </c>
      <c r="M26" s="67">
        <v>89</v>
      </c>
      <c r="N26" s="68">
        <f t="shared" si="6"/>
        <v>7.416666666666667</v>
      </c>
      <c r="O26" s="71">
        <f>'[1]FTF-A'!C28</f>
        <v>56</v>
      </c>
      <c r="P26" s="72">
        <f t="shared" si="7"/>
        <v>4.666666666666667</v>
      </c>
      <c r="Q26" s="67">
        <v>65</v>
      </c>
      <c r="R26" s="68">
        <f t="shared" si="8"/>
        <v>5.416666666666667</v>
      </c>
      <c r="S26" s="67">
        <v>43</v>
      </c>
      <c r="T26" s="68">
        <f t="shared" si="9"/>
        <v>3.5833333333333335</v>
      </c>
      <c r="U26" s="69">
        <v>19</v>
      </c>
      <c r="V26" s="70">
        <f t="shared" si="10"/>
        <v>1.5833333333333333</v>
      </c>
      <c r="W26" s="67">
        <v>51</v>
      </c>
      <c r="X26" s="68">
        <f t="shared" si="11"/>
        <v>4.25</v>
      </c>
      <c r="Y26" s="69">
        <v>32</v>
      </c>
      <c r="Z26" s="70">
        <f t="shared" si="12"/>
        <v>2.6666666666666665</v>
      </c>
      <c r="AA26" s="73">
        <f>[1]CA!C28</f>
        <v>10</v>
      </c>
      <c r="AB26" s="70">
        <f t="shared" si="13"/>
        <v>0.83333333333333337</v>
      </c>
      <c r="AC26" s="67">
        <v>26</v>
      </c>
      <c r="AD26" s="68">
        <f t="shared" si="14"/>
        <v>2.1666666666666665</v>
      </c>
      <c r="AE26" s="67">
        <v>16</v>
      </c>
      <c r="AF26" s="68">
        <f t="shared" si="15"/>
        <v>1.3333333333333333</v>
      </c>
      <c r="AG26" s="67">
        <v>8</v>
      </c>
      <c r="AH26" s="68">
        <f t="shared" si="16"/>
        <v>0.66666666666666663</v>
      </c>
      <c r="AI26" s="67">
        <v>10</v>
      </c>
      <c r="AJ26" s="68">
        <f t="shared" si="17"/>
        <v>0.83333333333333337</v>
      </c>
      <c r="AK26" s="67">
        <v>22</v>
      </c>
      <c r="AL26" s="68">
        <f t="shared" si="18"/>
        <v>1.8333333333333333</v>
      </c>
      <c r="AM26" s="67">
        <v>14</v>
      </c>
      <c r="AN26" s="68">
        <f t="shared" si="19"/>
        <v>1.1666666666666667</v>
      </c>
      <c r="AO26" s="67">
        <v>6</v>
      </c>
      <c r="AP26" s="68">
        <f t="shared" si="20"/>
        <v>0.5</v>
      </c>
      <c r="AQ26" s="67">
        <v>21</v>
      </c>
      <c r="AR26" s="68">
        <f t="shared" si="21"/>
        <v>1.75</v>
      </c>
      <c r="AS26" s="67">
        <v>6</v>
      </c>
      <c r="AT26" s="68">
        <f t="shared" si="22"/>
        <v>0.5</v>
      </c>
      <c r="AU26" s="67">
        <v>22</v>
      </c>
      <c r="AV26" s="68">
        <f t="shared" si="23"/>
        <v>1.8333333333333333</v>
      </c>
      <c r="AW26" s="67">
        <v>13</v>
      </c>
      <c r="AX26" s="68">
        <f t="shared" si="24"/>
        <v>1.0833333333333333</v>
      </c>
      <c r="AY26" s="67">
        <v>8</v>
      </c>
      <c r="AZ26" s="68">
        <f t="shared" si="25"/>
        <v>0.66666666666666663</v>
      </c>
      <c r="BA26" s="74">
        <f t="shared" si="0"/>
        <v>1188</v>
      </c>
      <c r="BB26" s="75">
        <f t="shared" si="26"/>
        <v>99</v>
      </c>
    </row>
    <row r="27" spans="1:54" ht="11.25" customHeight="1" x14ac:dyDescent="0.25">
      <c r="A27" s="154"/>
      <c r="B27" s="76" t="s">
        <v>28</v>
      </c>
      <c r="C27" s="67">
        <v>238</v>
      </c>
      <c r="D27" s="68">
        <f t="shared" si="1"/>
        <v>19.833333333333332</v>
      </c>
      <c r="E27" s="69">
        <v>112</v>
      </c>
      <c r="F27" s="70">
        <f t="shared" si="2"/>
        <v>9.3333333333333339</v>
      </c>
      <c r="G27" s="67">
        <v>84</v>
      </c>
      <c r="H27" s="68">
        <f t="shared" si="3"/>
        <v>7</v>
      </c>
      <c r="I27" s="67">
        <v>88</v>
      </c>
      <c r="J27" s="68">
        <f t="shared" si="4"/>
        <v>7.333333333333333</v>
      </c>
      <c r="K27" s="67">
        <v>19</v>
      </c>
      <c r="L27" s="68">
        <f t="shared" si="5"/>
        <v>1.5833333333333333</v>
      </c>
      <c r="M27" s="67">
        <v>61</v>
      </c>
      <c r="N27" s="68">
        <f t="shared" si="6"/>
        <v>5.083333333333333</v>
      </c>
      <c r="O27" s="71">
        <f>'[1]FTF-A'!C31</f>
        <v>30</v>
      </c>
      <c r="P27" s="72">
        <f t="shared" si="7"/>
        <v>2.5</v>
      </c>
      <c r="Q27" s="67">
        <v>54</v>
      </c>
      <c r="R27" s="68">
        <f t="shared" si="8"/>
        <v>4.5</v>
      </c>
      <c r="S27" s="67">
        <v>47</v>
      </c>
      <c r="T27" s="68">
        <f t="shared" si="9"/>
        <v>3.9166666666666665</v>
      </c>
      <c r="U27" s="69">
        <v>13</v>
      </c>
      <c r="V27" s="70">
        <f t="shared" si="10"/>
        <v>1.0833333333333333</v>
      </c>
      <c r="W27" s="67">
        <v>33</v>
      </c>
      <c r="X27" s="68">
        <f t="shared" si="11"/>
        <v>2.75</v>
      </c>
      <c r="Y27" s="69">
        <v>26</v>
      </c>
      <c r="Z27" s="70">
        <f t="shared" si="12"/>
        <v>2.1666666666666665</v>
      </c>
      <c r="AA27" s="73">
        <f>[1]CA!C31</f>
        <v>8</v>
      </c>
      <c r="AB27" s="70">
        <f t="shared" si="13"/>
        <v>0.66666666666666663</v>
      </c>
      <c r="AC27" s="67">
        <v>34</v>
      </c>
      <c r="AD27" s="68">
        <f t="shared" si="14"/>
        <v>2.8333333333333335</v>
      </c>
      <c r="AE27" s="67">
        <v>10</v>
      </c>
      <c r="AF27" s="68">
        <f t="shared" si="15"/>
        <v>0.83333333333333337</v>
      </c>
      <c r="AG27" s="67">
        <v>8</v>
      </c>
      <c r="AH27" s="68">
        <f t="shared" si="16"/>
        <v>0.66666666666666663</v>
      </c>
      <c r="AI27" s="67">
        <v>5</v>
      </c>
      <c r="AJ27" s="68">
        <f t="shared" si="17"/>
        <v>0.41666666666666669</v>
      </c>
      <c r="AK27" s="67">
        <v>21</v>
      </c>
      <c r="AL27" s="68">
        <f t="shared" si="18"/>
        <v>1.75</v>
      </c>
      <c r="AM27" s="67">
        <v>18</v>
      </c>
      <c r="AN27" s="68">
        <f t="shared" si="19"/>
        <v>1.5</v>
      </c>
      <c r="AO27" s="67">
        <v>4</v>
      </c>
      <c r="AP27" s="68">
        <f t="shared" si="20"/>
        <v>0.33333333333333331</v>
      </c>
      <c r="AQ27" s="67">
        <v>14</v>
      </c>
      <c r="AR27" s="68">
        <f t="shared" si="21"/>
        <v>1.1666666666666667</v>
      </c>
      <c r="AS27" s="67">
        <v>1</v>
      </c>
      <c r="AT27" s="68">
        <f t="shared" si="22"/>
        <v>8.3333333333333329E-2</v>
      </c>
      <c r="AU27" s="67">
        <v>12</v>
      </c>
      <c r="AV27" s="68">
        <f t="shared" si="23"/>
        <v>1</v>
      </c>
      <c r="AW27" s="67">
        <v>11</v>
      </c>
      <c r="AX27" s="68">
        <f t="shared" si="24"/>
        <v>0.91666666666666663</v>
      </c>
      <c r="AY27" s="67">
        <v>6</v>
      </c>
      <c r="AZ27" s="68">
        <f t="shared" si="25"/>
        <v>0.5</v>
      </c>
      <c r="BA27" s="74">
        <f t="shared" si="0"/>
        <v>957</v>
      </c>
      <c r="BB27" s="75">
        <f t="shared" si="26"/>
        <v>79.75</v>
      </c>
    </row>
    <row r="28" spans="1:54" ht="11.25" customHeight="1" x14ac:dyDescent="0.25">
      <c r="A28" s="154"/>
      <c r="B28" s="77" t="s">
        <v>31</v>
      </c>
      <c r="C28" s="67">
        <v>195</v>
      </c>
      <c r="D28" s="68">
        <f t="shared" si="1"/>
        <v>16.25</v>
      </c>
      <c r="E28" s="69">
        <v>199</v>
      </c>
      <c r="F28" s="70">
        <f t="shared" si="2"/>
        <v>16.583333333333332</v>
      </c>
      <c r="G28" s="67">
        <v>110</v>
      </c>
      <c r="H28" s="68">
        <f t="shared" si="3"/>
        <v>9.1666666666666661</v>
      </c>
      <c r="I28" s="67">
        <v>66</v>
      </c>
      <c r="J28" s="68">
        <f t="shared" si="4"/>
        <v>5.5</v>
      </c>
      <c r="K28" s="67">
        <v>37</v>
      </c>
      <c r="L28" s="68">
        <f t="shared" si="5"/>
        <v>3.0833333333333335</v>
      </c>
      <c r="M28" s="67">
        <v>72</v>
      </c>
      <c r="N28" s="68">
        <f t="shared" si="6"/>
        <v>6</v>
      </c>
      <c r="O28" s="71">
        <f>'[1]FTF-A'!C34</f>
        <v>34</v>
      </c>
      <c r="P28" s="72">
        <f t="shared" si="7"/>
        <v>2.8333333333333335</v>
      </c>
      <c r="Q28" s="67">
        <v>76</v>
      </c>
      <c r="R28" s="68">
        <f t="shared" si="8"/>
        <v>6.333333333333333</v>
      </c>
      <c r="S28" s="67">
        <v>26</v>
      </c>
      <c r="T28" s="68">
        <f t="shared" si="9"/>
        <v>2.1666666666666665</v>
      </c>
      <c r="U28" s="69">
        <v>21</v>
      </c>
      <c r="V28" s="70">
        <f t="shared" si="10"/>
        <v>1.75</v>
      </c>
      <c r="W28" s="67">
        <v>50</v>
      </c>
      <c r="X28" s="68">
        <f t="shared" si="11"/>
        <v>4.166666666666667</v>
      </c>
      <c r="Y28" s="69">
        <v>42</v>
      </c>
      <c r="Z28" s="70">
        <f t="shared" si="12"/>
        <v>3.5</v>
      </c>
      <c r="AA28" s="73">
        <f>[1]CA!C34</f>
        <v>11</v>
      </c>
      <c r="AB28" s="70">
        <f t="shared" si="13"/>
        <v>0.91666666666666663</v>
      </c>
      <c r="AC28" s="67">
        <v>21</v>
      </c>
      <c r="AD28" s="68">
        <f t="shared" si="14"/>
        <v>1.75</v>
      </c>
      <c r="AE28" s="67">
        <v>16</v>
      </c>
      <c r="AF28" s="68">
        <f t="shared" si="15"/>
        <v>1.3333333333333333</v>
      </c>
      <c r="AG28" s="67">
        <v>10</v>
      </c>
      <c r="AH28" s="68">
        <f t="shared" si="16"/>
        <v>0.83333333333333337</v>
      </c>
      <c r="AI28" s="67">
        <v>11</v>
      </c>
      <c r="AJ28" s="68">
        <f t="shared" si="17"/>
        <v>0.91666666666666663</v>
      </c>
      <c r="AK28" s="67">
        <v>15</v>
      </c>
      <c r="AL28" s="68">
        <f t="shared" si="18"/>
        <v>1.25</v>
      </c>
      <c r="AM28" s="67">
        <v>15</v>
      </c>
      <c r="AN28" s="68">
        <f t="shared" si="19"/>
        <v>1.25</v>
      </c>
      <c r="AO28" s="67">
        <v>12</v>
      </c>
      <c r="AP28" s="68">
        <f t="shared" si="20"/>
        <v>1</v>
      </c>
      <c r="AQ28" s="67">
        <v>15</v>
      </c>
      <c r="AR28" s="68">
        <f t="shared" si="21"/>
        <v>1.25</v>
      </c>
      <c r="AS28" s="67">
        <v>3</v>
      </c>
      <c r="AT28" s="68">
        <f t="shared" si="22"/>
        <v>0.25</v>
      </c>
      <c r="AU28" s="67">
        <v>18</v>
      </c>
      <c r="AV28" s="68">
        <f t="shared" si="23"/>
        <v>1.5</v>
      </c>
      <c r="AW28" s="67">
        <v>10</v>
      </c>
      <c r="AX28" s="68">
        <f t="shared" si="24"/>
        <v>0.83333333333333337</v>
      </c>
      <c r="AY28" s="67">
        <v>4</v>
      </c>
      <c r="AZ28" s="68">
        <f t="shared" si="25"/>
        <v>0.33333333333333331</v>
      </c>
      <c r="BA28" s="74">
        <f t="shared" si="0"/>
        <v>1089</v>
      </c>
      <c r="BB28" s="75">
        <f t="shared" si="26"/>
        <v>90.75</v>
      </c>
    </row>
    <row r="29" spans="1:54" ht="11.25" customHeight="1" x14ac:dyDescent="0.25">
      <c r="A29" s="155" t="s">
        <v>131</v>
      </c>
      <c r="B29" s="78" t="s">
        <v>26</v>
      </c>
      <c r="C29" s="67">
        <v>170</v>
      </c>
      <c r="D29" s="68">
        <f t="shared" si="1"/>
        <v>14.166666666666666</v>
      </c>
      <c r="E29" s="69">
        <v>169</v>
      </c>
      <c r="F29" s="70">
        <f t="shared" si="2"/>
        <v>14.083333333333334</v>
      </c>
      <c r="G29" s="67">
        <v>151</v>
      </c>
      <c r="H29" s="68">
        <f t="shared" si="3"/>
        <v>12.583333333333334</v>
      </c>
      <c r="I29" s="67">
        <v>73</v>
      </c>
      <c r="J29" s="68">
        <f t="shared" si="4"/>
        <v>6.083333333333333</v>
      </c>
      <c r="K29" s="67">
        <v>56</v>
      </c>
      <c r="L29" s="68">
        <f t="shared" si="5"/>
        <v>4.666666666666667</v>
      </c>
      <c r="M29" s="67">
        <v>79</v>
      </c>
      <c r="N29" s="68">
        <f t="shared" si="6"/>
        <v>6.583333333333333</v>
      </c>
      <c r="O29" s="71">
        <f>'[1]FTF-A'!C29</f>
        <v>71</v>
      </c>
      <c r="P29" s="72">
        <f t="shared" si="7"/>
        <v>5.916666666666667</v>
      </c>
      <c r="Q29" s="67">
        <v>87</v>
      </c>
      <c r="R29" s="68">
        <f t="shared" si="8"/>
        <v>7.25</v>
      </c>
      <c r="S29" s="67">
        <v>41</v>
      </c>
      <c r="T29" s="68">
        <f t="shared" si="9"/>
        <v>3.4166666666666665</v>
      </c>
      <c r="U29" s="69">
        <v>24</v>
      </c>
      <c r="V29" s="70">
        <f t="shared" si="10"/>
        <v>2</v>
      </c>
      <c r="W29" s="67">
        <v>76</v>
      </c>
      <c r="X29" s="68">
        <f t="shared" si="11"/>
        <v>6.333333333333333</v>
      </c>
      <c r="Y29" s="69">
        <v>43</v>
      </c>
      <c r="Z29" s="70">
        <f t="shared" si="12"/>
        <v>3.5833333333333335</v>
      </c>
      <c r="AA29" s="73">
        <f>[1]CA!C29</f>
        <v>32</v>
      </c>
      <c r="AB29" s="70">
        <f t="shared" si="13"/>
        <v>2.6666666666666665</v>
      </c>
      <c r="AC29" s="67">
        <v>13</v>
      </c>
      <c r="AD29" s="68">
        <f t="shared" si="14"/>
        <v>1.0833333333333333</v>
      </c>
      <c r="AE29" s="67">
        <v>14</v>
      </c>
      <c r="AF29" s="68">
        <f t="shared" si="15"/>
        <v>1.1666666666666667</v>
      </c>
      <c r="AG29" s="67">
        <v>5</v>
      </c>
      <c r="AH29" s="68">
        <f t="shared" si="16"/>
        <v>0.41666666666666669</v>
      </c>
      <c r="AI29" s="67">
        <v>12</v>
      </c>
      <c r="AJ29" s="68">
        <f t="shared" si="17"/>
        <v>1</v>
      </c>
      <c r="AK29" s="67">
        <v>22</v>
      </c>
      <c r="AL29" s="68">
        <f t="shared" si="18"/>
        <v>1.8333333333333333</v>
      </c>
      <c r="AM29" s="67">
        <v>6</v>
      </c>
      <c r="AN29" s="68">
        <f t="shared" si="19"/>
        <v>0.5</v>
      </c>
      <c r="AO29" s="67">
        <v>7</v>
      </c>
      <c r="AP29" s="68">
        <f t="shared" si="20"/>
        <v>0.58333333333333337</v>
      </c>
      <c r="AQ29" s="67">
        <v>20</v>
      </c>
      <c r="AR29" s="68">
        <f t="shared" si="21"/>
        <v>1.6666666666666667</v>
      </c>
      <c r="AS29" s="67">
        <v>4</v>
      </c>
      <c r="AT29" s="68">
        <f t="shared" si="22"/>
        <v>0.33333333333333331</v>
      </c>
      <c r="AU29" s="67">
        <v>12</v>
      </c>
      <c r="AV29" s="68">
        <f t="shared" si="23"/>
        <v>1</v>
      </c>
      <c r="AW29" s="67">
        <v>17</v>
      </c>
      <c r="AX29" s="68">
        <f t="shared" si="24"/>
        <v>1.4166666666666667</v>
      </c>
      <c r="AY29" s="67">
        <v>10</v>
      </c>
      <c r="AZ29" s="68">
        <f t="shared" si="25"/>
        <v>0.83333333333333337</v>
      </c>
      <c r="BA29" s="74">
        <f t="shared" si="0"/>
        <v>1214</v>
      </c>
      <c r="BB29" s="75">
        <f t="shared" si="26"/>
        <v>101.16666666666667</v>
      </c>
    </row>
    <row r="30" spans="1:54" ht="11.25" customHeight="1" x14ac:dyDescent="0.25">
      <c r="A30" s="155"/>
      <c r="B30" s="79" t="s">
        <v>27</v>
      </c>
      <c r="C30" s="67">
        <v>319</v>
      </c>
      <c r="D30" s="68">
        <f t="shared" si="1"/>
        <v>26.583333333333332</v>
      </c>
      <c r="E30" s="69">
        <v>219</v>
      </c>
      <c r="F30" s="70">
        <f t="shared" si="2"/>
        <v>18.25</v>
      </c>
      <c r="G30" s="67">
        <v>213</v>
      </c>
      <c r="H30" s="68">
        <f t="shared" si="3"/>
        <v>17.75</v>
      </c>
      <c r="I30" s="67">
        <v>146</v>
      </c>
      <c r="J30" s="68">
        <f t="shared" si="4"/>
        <v>12.166666666666666</v>
      </c>
      <c r="K30" s="67">
        <v>46</v>
      </c>
      <c r="L30" s="68">
        <f t="shared" si="5"/>
        <v>3.8333333333333335</v>
      </c>
      <c r="M30" s="67">
        <v>85</v>
      </c>
      <c r="N30" s="68">
        <f t="shared" si="6"/>
        <v>7.083333333333333</v>
      </c>
      <c r="O30" s="71">
        <f>'[1]FTF-A'!C30</f>
        <v>75</v>
      </c>
      <c r="P30" s="72">
        <f t="shared" si="7"/>
        <v>6.25</v>
      </c>
      <c r="Q30" s="67">
        <v>124</v>
      </c>
      <c r="R30" s="68">
        <f t="shared" si="8"/>
        <v>10.333333333333334</v>
      </c>
      <c r="S30" s="67">
        <v>60</v>
      </c>
      <c r="T30" s="68">
        <f t="shared" si="9"/>
        <v>5</v>
      </c>
      <c r="U30" s="69">
        <v>22</v>
      </c>
      <c r="V30" s="70">
        <f t="shared" si="10"/>
        <v>1.8333333333333333</v>
      </c>
      <c r="W30" s="67">
        <v>70</v>
      </c>
      <c r="X30" s="68">
        <f t="shared" si="11"/>
        <v>5.833333333333333</v>
      </c>
      <c r="Y30" s="69">
        <v>41</v>
      </c>
      <c r="Z30" s="70">
        <f t="shared" si="12"/>
        <v>3.4166666666666665</v>
      </c>
      <c r="AA30" s="73">
        <f>[1]CA!C30</f>
        <v>16</v>
      </c>
      <c r="AB30" s="70">
        <f t="shared" si="13"/>
        <v>1.3333333333333333</v>
      </c>
      <c r="AC30" s="67">
        <v>37</v>
      </c>
      <c r="AD30" s="68">
        <f t="shared" si="14"/>
        <v>3.0833333333333335</v>
      </c>
      <c r="AE30" s="67">
        <v>28</v>
      </c>
      <c r="AF30" s="68">
        <f t="shared" si="15"/>
        <v>2.3333333333333335</v>
      </c>
      <c r="AG30" s="67">
        <v>24</v>
      </c>
      <c r="AH30" s="68">
        <f t="shared" si="16"/>
        <v>2</v>
      </c>
      <c r="AI30" s="67">
        <v>9</v>
      </c>
      <c r="AJ30" s="68">
        <f t="shared" si="17"/>
        <v>0.75</v>
      </c>
      <c r="AK30" s="67">
        <v>33</v>
      </c>
      <c r="AL30" s="68">
        <f t="shared" si="18"/>
        <v>2.75</v>
      </c>
      <c r="AM30" s="67">
        <v>12</v>
      </c>
      <c r="AN30" s="68">
        <f t="shared" si="19"/>
        <v>1</v>
      </c>
      <c r="AO30" s="67">
        <v>9</v>
      </c>
      <c r="AP30" s="68">
        <f t="shared" si="20"/>
        <v>0.75</v>
      </c>
      <c r="AQ30" s="67">
        <v>28</v>
      </c>
      <c r="AR30" s="68">
        <f t="shared" si="21"/>
        <v>2.3333333333333335</v>
      </c>
      <c r="AS30" s="67">
        <v>11</v>
      </c>
      <c r="AT30" s="68">
        <f t="shared" si="22"/>
        <v>0.91666666666666663</v>
      </c>
      <c r="AU30" s="67">
        <v>11</v>
      </c>
      <c r="AV30" s="68">
        <f t="shared" si="23"/>
        <v>0.91666666666666663</v>
      </c>
      <c r="AW30" s="67">
        <v>25</v>
      </c>
      <c r="AX30" s="68">
        <f t="shared" si="24"/>
        <v>2.0833333333333335</v>
      </c>
      <c r="AY30" s="67">
        <v>11</v>
      </c>
      <c r="AZ30" s="68">
        <f t="shared" si="25"/>
        <v>0.91666666666666663</v>
      </c>
      <c r="BA30" s="74">
        <f t="shared" si="0"/>
        <v>1674</v>
      </c>
      <c r="BB30" s="75">
        <f t="shared" si="26"/>
        <v>139.5</v>
      </c>
    </row>
    <row r="31" spans="1:54" ht="11.25" customHeight="1" x14ac:dyDescent="0.25">
      <c r="A31" s="155"/>
      <c r="B31" s="79" t="s">
        <v>29</v>
      </c>
      <c r="C31" s="67">
        <v>299</v>
      </c>
      <c r="D31" s="68">
        <f t="shared" si="1"/>
        <v>24.916666666666668</v>
      </c>
      <c r="E31" s="69">
        <v>270</v>
      </c>
      <c r="F31" s="70">
        <f t="shared" si="2"/>
        <v>22.5</v>
      </c>
      <c r="G31" s="67">
        <v>260</v>
      </c>
      <c r="H31" s="68">
        <f t="shared" si="3"/>
        <v>21.666666666666668</v>
      </c>
      <c r="I31" s="67">
        <v>157</v>
      </c>
      <c r="J31" s="68">
        <f t="shared" si="4"/>
        <v>13.083333333333334</v>
      </c>
      <c r="K31" s="67">
        <v>158</v>
      </c>
      <c r="L31" s="68">
        <f t="shared" si="5"/>
        <v>13.166666666666666</v>
      </c>
      <c r="M31" s="67">
        <v>107</v>
      </c>
      <c r="N31" s="68">
        <f t="shared" si="6"/>
        <v>8.9166666666666661</v>
      </c>
      <c r="O31" s="71">
        <f>'[1]FTF-A'!C32</f>
        <v>109</v>
      </c>
      <c r="P31" s="72">
        <f t="shared" si="7"/>
        <v>9.0833333333333339</v>
      </c>
      <c r="Q31" s="67">
        <v>106</v>
      </c>
      <c r="R31" s="68">
        <f t="shared" si="8"/>
        <v>8.8333333333333339</v>
      </c>
      <c r="S31" s="67">
        <v>63</v>
      </c>
      <c r="T31" s="68">
        <f t="shared" si="9"/>
        <v>5.25</v>
      </c>
      <c r="U31" s="69">
        <v>85</v>
      </c>
      <c r="V31" s="70">
        <f t="shared" si="10"/>
        <v>7.083333333333333</v>
      </c>
      <c r="W31" s="67">
        <v>81</v>
      </c>
      <c r="X31" s="68">
        <f t="shared" si="11"/>
        <v>6.75</v>
      </c>
      <c r="Y31" s="69">
        <v>71</v>
      </c>
      <c r="Z31" s="70">
        <f t="shared" si="12"/>
        <v>5.916666666666667</v>
      </c>
      <c r="AA31" s="73">
        <f>[1]CA!C32</f>
        <v>43</v>
      </c>
      <c r="AB31" s="70">
        <f t="shared" si="13"/>
        <v>3.5833333333333335</v>
      </c>
      <c r="AC31" s="67">
        <v>53</v>
      </c>
      <c r="AD31" s="68">
        <f t="shared" si="14"/>
        <v>4.416666666666667</v>
      </c>
      <c r="AE31" s="67">
        <v>34</v>
      </c>
      <c r="AF31" s="68">
        <f t="shared" si="15"/>
        <v>2.8333333333333335</v>
      </c>
      <c r="AG31" s="67">
        <v>31</v>
      </c>
      <c r="AH31" s="68">
        <f t="shared" si="16"/>
        <v>2.5833333333333335</v>
      </c>
      <c r="AI31" s="67">
        <v>25</v>
      </c>
      <c r="AJ31" s="68">
        <f t="shared" si="17"/>
        <v>2.0833333333333335</v>
      </c>
      <c r="AK31" s="67">
        <v>42</v>
      </c>
      <c r="AL31" s="68">
        <f t="shared" si="18"/>
        <v>3.5</v>
      </c>
      <c r="AM31" s="67">
        <v>26</v>
      </c>
      <c r="AN31" s="68">
        <f t="shared" si="19"/>
        <v>2.1666666666666665</v>
      </c>
      <c r="AO31" s="67">
        <v>20</v>
      </c>
      <c r="AP31" s="68">
        <f t="shared" si="20"/>
        <v>1.6666666666666667</v>
      </c>
      <c r="AQ31" s="67">
        <v>37</v>
      </c>
      <c r="AR31" s="68">
        <f t="shared" si="21"/>
        <v>3.0833333333333335</v>
      </c>
      <c r="AS31" s="67">
        <v>11</v>
      </c>
      <c r="AT31" s="68">
        <f t="shared" si="22"/>
        <v>0.91666666666666663</v>
      </c>
      <c r="AU31" s="67">
        <v>11</v>
      </c>
      <c r="AV31" s="68">
        <f t="shared" si="23"/>
        <v>0.91666666666666663</v>
      </c>
      <c r="AW31" s="67">
        <v>25</v>
      </c>
      <c r="AX31" s="68">
        <f t="shared" si="24"/>
        <v>2.0833333333333335</v>
      </c>
      <c r="AY31" s="67">
        <v>28</v>
      </c>
      <c r="AZ31" s="68">
        <f t="shared" si="25"/>
        <v>2.3333333333333335</v>
      </c>
      <c r="BA31" s="74">
        <f t="shared" si="0"/>
        <v>2152</v>
      </c>
      <c r="BB31" s="75">
        <f t="shared" si="26"/>
        <v>179.33333333333334</v>
      </c>
    </row>
    <row r="32" spans="1:54" ht="11.25" customHeight="1" x14ac:dyDescent="0.25">
      <c r="A32" s="155"/>
      <c r="B32" s="79" t="s">
        <v>30</v>
      </c>
      <c r="C32" s="67">
        <v>63</v>
      </c>
      <c r="D32" s="68">
        <f t="shared" si="1"/>
        <v>5.25</v>
      </c>
      <c r="E32" s="69">
        <v>76</v>
      </c>
      <c r="F32" s="70">
        <f t="shared" si="2"/>
        <v>6.333333333333333</v>
      </c>
      <c r="G32" s="67">
        <v>71</v>
      </c>
      <c r="H32" s="68">
        <f t="shared" si="3"/>
        <v>5.916666666666667</v>
      </c>
      <c r="I32" s="67">
        <v>30</v>
      </c>
      <c r="J32" s="68">
        <f t="shared" si="4"/>
        <v>2.5</v>
      </c>
      <c r="K32" s="67">
        <v>21</v>
      </c>
      <c r="L32" s="68">
        <f t="shared" si="5"/>
        <v>1.75</v>
      </c>
      <c r="M32" s="67">
        <v>27</v>
      </c>
      <c r="N32" s="68">
        <f t="shared" si="6"/>
        <v>2.25</v>
      </c>
      <c r="O32" s="71">
        <f>'[1]FTF-A'!C33</f>
        <v>34</v>
      </c>
      <c r="P32" s="72">
        <f t="shared" si="7"/>
        <v>2.8333333333333335</v>
      </c>
      <c r="Q32" s="67">
        <v>33</v>
      </c>
      <c r="R32" s="68">
        <f t="shared" si="8"/>
        <v>2.75</v>
      </c>
      <c r="S32" s="67">
        <v>15</v>
      </c>
      <c r="T32" s="68">
        <f t="shared" si="9"/>
        <v>1.25</v>
      </c>
      <c r="U32" s="69">
        <v>6</v>
      </c>
      <c r="V32" s="70">
        <f t="shared" si="10"/>
        <v>0.5</v>
      </c>
      <c r="W32" s="67">
        <v>36</v>
      </c>
      <c r="X32" s="68">
        <f t="shared" si="11"/>
        <v>3</v>
      </c>
      <c r="Y32" s="69">
        <v>20</v>
      </c>
      <c r="Z32" s="70">
        <f t="shared" si="12"/>
        <v>1.6666666666666667</v>
      </c>
      <c r="AA32" s="73">
        <f>[1]CA!C33</f>
        <v>12</v>
      </c>
      <c r="AB32" s="70">
        <f t="shared" si="13"/>
        <v>1</v>
      </c>
      <c r="AC32" s="67">
        <v>15</v>
      </c>
      <c r="AD32" s="68">
        <f t="shared" si="14"/>
        <v>1.25</v>
      </c>
      <c r="AE32" s="67">
        <v>5</v>
      </c>
      <c r="AF32" s="68">
        <f t="shared" si="15"/>
        <v>0.41666666666666669</v>
      </c>
      <c r="AG32" s="67">
        <v>8</v>
      </c>
      <c r="AH32" s="68">
        <f t="shared" si="16"/>
        <v>0.66666666666666663</v>
      </c>
      <c r="AI32" s="67">
        <v>2</v>
      </c>
      <c r="AJ32" s="68">
        <f t="shared" si="17"/>
        <v>0.16666666666666666</v>
      </c>
      <c r="AK32" s="67">
        <v>11</v>
      </c>
      <c r="AL32" s="68">
        <f t="shared" si="18"/>
        <v>0.91666666666666663</v>
      </c>
      <c r="AM32" s="67">
        <v>6</v>
      </c>
      <c r="AN32" s="68">
        <f t="shared" si="19"/>
        <v>0.5</v>
      </c>
      <c r="AO32" s="67">
        <v>3</v>
      </c>
      <c r="AP32" s="68">
        <f t="shared" si="20"/>
        <v>0.25</v>
      </c>
      <c r="AQ32" s="67">
        <v>10</v>
      </c>
      <c r="AR32" s="68">
        <f t="shared" si="21"/>
        <v>0.83333333333333337</v>
      </c>
      <c r="AS32" s="67">
        <v>2</v>
      </c>
      <c r="AT32" s="68">
        <f t="shared" si="22"/>
        <v>0.16666666666666666</v>
      </c>
      <c r="AU32" s="67">
        <v>6</v>
      </c>
      <c r="AV32" s="68">
        <f t="shared" si="23"/>
        <v>0.5</v>
      </c>
      <c r="AW32" s="67">
        <v>8</v>
      </c>
      <c r="AX32" s="68">
        <f t="shared" si="24"/>
        <v>0.66666666666666663</v>
      </c>
      <c r="AY32" s="67">
        <v>7</v>
      </c>
      <c r="AZ32" s="68">
        <f t="shared" si="25"/>
        <v>0.58333333333333337</v>
      </c>
      <c r="BA32" s="74">
        <f t="shared" si="0"/>
        <v>527</v>
      </c>
      <c r="BB32" s="75">
        <f t="shared" si="26"/>
        <v>43.916666666666664</v>
      </c>
    </row>
    <row r="33" spans="1:54" ht="11.25" customHeight="1" x14ac:dyDescent="0.25">
      <c r="A33" s="155"/>
      <c r="B33" s="79" t="s">
        <v>32</v>
      </c>
      <c r="C33" s="67">
        <v>225</v>
      </c>
      <c r="D33" s="68">
        <f t="shared" si="1"/>
        <v>18.75</v>
      </c>
      <c r="E33" s="69">
        <v>138</v>
      </c>
      <c r="F33" s="70">
        <f t="shared" si="2"/>
        <v>11.5</v>
      </c>
      <c r="G33" s="67">
        <v>89</v>
      </c>
      <c r="H33" s="68">
        <f t="shared" si="3"/>
        <v>7.416666666666667</v>
      </c>
      <c r="I33" s="67">
        <v>107</v>
      </c>
      <c r="J33" s="68">
        <f t="shared" si="4"/>
        <v>8.9166666666666661</v>
      </c>
      <c r="K33" s="67">
        <v>17</v>
      </c>
      <c r="L33" s="68">
        <f t="shared" si="5"/>
        <v>1.4166666666666667</v>
      </c>
      <c r="M33" s="67">
        <v>63</v>
      </c>
      <c r="N33" s="68">
        <f t="shared" si="6"/>
        <v>5.25</v>
      </c>
      <c r="O33" s="71">
        <f>'[1]FTF-A'!C35</f>
        <v>36</v>
      </c>
      <c r="P33" s="72">
        <f t="shared" si="7"/>
        <v>3</v>
      </c>
      <c r="Q33" s="67">
        <v>51</v>
      </c>
      <c r="R33" s="68">
        <f t="shared" si="8"/>
        <v>4.25</v>
      </c>
      <c r="S33" s="67">
        <v>26</v>
      </c>
      <c r="T33" s="68">
        <f t="shared" si="9"/>
        <v>2.1666666666666665</v>
      </c>
      <c r="U33" s="69">
        <v>6</v>
      </c>
      <c r="V33" s="70">
        <f t="shared" si="10"/>
        <v>0.5</v>
      </c>
      <c r="W33" s="67">
        <v>21</v>
      </c>
      <c r="X33" s="68">
        <f t="shared" si="11"/>
        <v>1.75</v>
      </c>
      <c r="Y33" s="69">
        <v>15</v>
      </c>
      <c r="Z33" s="70">
        <f t="shared" si="12"/>
        <v>1.25</v>
      </c>
      <c r="AA33" s="73">
        <f>[1]CA!C35</f>
        <v>2</v>
      </c>
      <c r="AB33" s="70">
        <f t="shared" si="13"/>
        <v>0.16666666666666666</v>
      </c>
      <c r="AC33" s="67">
        <v>22</v>
      </c>
      <c r="AD33" s="68">
        <f t="shared" si="14"/>
        <v>1.8333333333333333</v>
      </c>
      <c r="AE33" s="67">
        <v>16</v>
      </c>
      <c r="AF33" s="68">
        <f t="shared" si="15"/>
        <v>1.3333333333333333</v>
      </c>
      <c r="AG33" s="67">
        <v>5</v>
      </c>
      <c r="AH33" s="68">
        <f t="shared" si="16"/>
        <v>0.41666666666666669</v>
      </c>
      <c r="AI33" s="67">
        <v>4</v>
      </c>
      <c r="AJ33" s="68">
        <f t="shared" si="17"/>
        <v>0.33333333333333331</v>
      </c>
      <c r="AK33" s="67">
        <v>23</v>
      </c>
      <c r="AL33" s="68">
        <f t="shared" si="18"/>
        <v>1.9166666666666667</v>
      </c>
      <c r="AM33" s="67">
        <v>17</v>
      </c>
      <c r="AN33" s="68">
        <f t="shared" si="19"/>
        <v>1.4166666666666667</v>
      </c>
      <c r="AO33" s="67">
        <v>1</v>
      </c>
      <c r="AP33" s="68">
        <f t="shared" si="20"/>
        <v>8.3333333333333329E-2</v>
      </c>
      <c r="AQ33" s="67">
        <v>10</v>
      </c>
      <c r="AR33" s="68">
        <f t="shared" si="21"/>
        <v>0.83333333333333337</v>
      </c>
      <c r="AS33" s="67">
        <v>8</v>
      </c>
      <c r="AT33" s="68">
        <f t="shared" si="22"/>
        <v>0.66666666666666663</v>
      </c>
      <c r="AU33" s="67">
        <v>8</v>
      </c>
      <c r="AV33" s="68">
        <f t="shared" si="23"/>
        <v>0.66666666666666663</v>
      </c>
      <c r="AW33" s="67">
        <v>2</v>
      </c>
      <c r="AX33" s="68">
        <f t="shared" si="24"/>
        <v>0.16666666666666666</v>
      </c>
      <c r="AY33" s="67">
        <v>8</v>
      </c>
      <c r="AZ33" s="68">
        <f t="shared" si="25"/>
        <v>0.66666666666666663</v>
      </c>
      <c r="BA33" s="74">
        <f t="shared" si="0"/>
        <v>920</v>
      </c>
      <c r="BB33" s="75">
        <f t="shared" si="26"/>
        <v>76.666666666666671</v>
      </c>
    </row>
    <row r="34" spans="1:54" ht="11.25" customHeight="1" x14ac:dyDescent="0.25">
      <c r="A34" s="155"/>
      <c r="B34" s="79" t="s">
        <v>33</v>
      </c>
      <c r="C34" s="67">
        <v>417</v>
      </c>
      <c r="D34" s="68">
        <f t="shared" si="1"/>
        <v>34.75</v>
      </c>
      <c r="E34" s="69">
        <v>283</v>
      </c>
      <c r="F34" s="70">
        <f t="shared" si="2"/>
        <v>23.583333333333332</v>
      </c>
      <c r="G34" s="67">
        <v>199</v>
      </c>
      <c r="H34" s="68">
        <f t="shared" si="3"/>
        <v>16.583333333333332</v>
      </c>
      <c r="I34" s="67">
        <v>159</v>
      </c>
      <c r="J34" s="68">
        <f t="shared" si="4"/>
        <v>13.25</v>
      </c>
      <c r="K34" s="67">
        <v>50</v>
      </c>
      <c r="L34" s="68">
        <f t="shared" si="5"/>
        <v>4.166666666666667</v>
      </c>
      <c r="M34" s="67">
        <v>114</v>
      </c>
      <c r="N34" s="68">
        <f t="shared" si="6"/>
        <v>9.5</v>
      </c>
      <c r="O34" s="71">
        <f>'[1]FTF-A'!C36</f>
        <v>90</v>
      </c>
      <c r="P34" s="72">
        <f t="shared" si="7"/>
        <v>7.5</v>
      </c>
      <c r="Q34" s="67">
        <v>111</v>
      </c>
      <c r="R34" s="68">
        <f t="shared" si="8"/>
        <v>9.25</v>
      </c>
      <c r="S34" s="67">
        <v>69</v>
      </c>
      <c r="T34" s="68">
        <f t="shared" si="9"/>
        <v>5.75</v>
      </c>
      <c r="U34" s="69">
        <v>20</v>
      </c>
      <c r="V34" s="70">
        <f t="shared" si="10"/>
        <v>1.6666666666666667</v>
      </c>
      <c r="W34" s="67">
        <v>51</v>
      </c>
      <c r="X34" s="68">
        <f t="shared" si="11"/>
        <v>4.25</v>
      </c>
      <c r="Y34" s="69">
        <v>49</v>
      </c>
      <c r="Z34" s="70">
        <f t="shared" si="12"/>
        <v>4.083333333333333</v>
      </c>
      <c r="AA34" s="73">
        <f>[1]CA!C36</f>
        <v>17</v>
      </c>
      <c r="AB34" s="70">
        <f t="shared" si="13"/>
        <v>1.4166666666666667</v>
      </c>
      <c r="AC34" s="67">
        <v>46</v>
      </c>
      <c r="AD34" s="68">
        <f t="shared" si="14"/>
        <v>3.8333333333333335</v>
      </c>
      <c r="AE34" s="67">
        <v>41</v>
      </c>
      <c r="AF34" s="68">
        <f t="shared" si="15"/>
        <v>3.4166666666666665</v>
      </c>
      <c r="AG34" s="67">
        <v>19</v>
      </c>
      <c r="AH34" s="68">
        <f t="shared" si="16"/>
        <v>1.5833333333333333</v>
      </c>
      <c r="AI34" s="67">
        <v>14</v>
      </c>
      <c r="AJ34" s="68">
        <f t="shared" si="17"/>
        <v>1.1666666666666667</v>
      </c>
      <c r="AK34" s="67">
        <v>38</v>
      </c>
      <c r="AL34" s="68">
        <f t="shared" si="18"/>
        <v>3.1666666666666665</v>
      </c>
      <c r="AM34" s="67">
        <v>32</v>
      </c>
      <c r="AN34" s="68">
        <f t="shared" si="19"/>
        <v>2.6666666666666665</v>
      </c>
      <c r="AO34" s="67">
        <v>11</v>
      </c>
      <c r="AP34" s="68">
        <f t="shared" si="20"/>
        <v>0.91666666666666663</v>
      </c>
      <c r="AQ34" s="67">
        <v>24</v>
      </c>
      <c r="AR34" s="68">
        <f t="shared" si="21"/>
        <v>2</v>
      </c>
      <c r="AS34" s="67">
        <v>32</v>
      </c>
      <c r="AT34" s="68">
        <f t="shared" si="22"/>
        <v>2.6666666666666665</v>
      </c>
      <c r="AU34" s="67">
        <v>21</v>
      </c>
      <c r="AV34" s="68">
        <f t="shared" si="23"/>
        <v>1.75</v>
      </c>
      <c r="AW34" s="67">
        <v>10</v>
      </c>
      <c r="AX34" s="68">
        <f t="shared" si="24"/>
        <v>0.83333333333333337</v>
      </c>
      <c r="AY34" s="67">
        <v>11</v>
      </c>
      <c r="AZ34" s="68">
        <f t="shared" si="25"/>
        <v>0.91666666666666663</v>
      </c>
      <c r="BA34" s="74">
        <f t="shared" si="0"/>
        <v>1928</v>
      </c>
      <c r="BB34" s="75">
        <f t="shared" si="26"/>
        <v>160.66666666666666</v>
      </c>
    </row>
    <row r="35" spans="1:54" ht="11.25" customHeight="1" x14ac:dyDescent="0.25">
      <c r="A35" s="155"/>
      <c r="B35" s="79" t="s">
        <v>34</v>
      </c>
      <c r="C35" s="67">
        <v>245</v>
      </c>
      <c r="D35" s="68">
        <f t="shared" si="1"/>
        <v>20.416666666666668</v>
      </c>
      <c r="E35" s="69">
        <v>143</v>
      </c>
      <c r="F35" s="70">
        <f t="shared" si="2"/>
        <v>11.916666666666666</v>
      </c>
      <c r="G35" s="67">
        <v>114</v>
      </c>
      <c r="H35" s="68">
        <f t="shared" si="3"/>
        <v>9.5</v>
      </c>
      <c r="I35" s="67">
        <v>103</v>
      </c>
      <c r="J35" s="68">
        <f t="shared" si="4"/>
        <v>8.5833333333333339</v>
      </c>
      <c r="K35" s="67">
        <v>27</v>
      </c>
      <c r="L35" s="68">
        <f t="shared" si="5"/>
        <v>2.25</v>
      </c>
      <c r="M35" s="67">
        <v>68</v>
      </c>
      <c r="N35" s="68">
        <f t="shared" si="6"/>
        <v>5.666666666666667</v>
      </c>
      <c r="O35" s="71">
        <f>'[1]FTF-A'!C37</f>
        <v>37</v>
      </c>
      <c r="P35" s="72">
        <f t="shared" si="7"/>
        <v>3.0833333333333335</v>
      </c>
      <c r="Q35" s="67">
        <v>86</v>
      </c>
      <c r="R35" s="68">
        <f t="shared" si="8"/>
        <v>7.166666666666667</v>
      </c>
      <c r="S35" s="67">
        <v>26</v>
      </c>
      <c r="T35" s="68">
        <f t="shared" si="9"/>
        <v>2.1666666666666665</v>
      </c>
      <c r="U35" s="69">
        <v>8</v>
      </c>
      <c r="V35" s="70">
        <f t="shared" si="10"/>
        <v>0.66666666666666663</v>
      </c>
      <c r="W35" s="67">
        <v>41</v>
      </c>
      <c r="X35" s="68">
        <f t="shared" si="11"/>
        <v>3.4166666666666665</v>
      </c>
      <c r="Y35" s="69">
        <v>28</v>
      </c>
      <c r="Z35" s="70">
        <f t="shared" si="12"/>
        <v>2.3333333333333335</v>
      </c>
      <c r="AA35" s="73">
        <f>[1]CA!C37</f>
        <v>12</v>
      </c>
      <c r="AB35" s="70">
        <f t="shared" si="13"/>
        <v>1</v>
      </c>
      <c r="AC35" s="67">
        <v>28</v>
      </c>
      <c r="AD35" s="68">
        <f t="shared" si="14"/>
        <v>2.3333333333333335</v>
      </c>
      <c r="AE35" s="67">
        <v>25</v>
      </c>
      <c r="AF35" s="68">
        <f t="shared" si="15"/>
        <v>2.0833333333333335</v>
      </c>
      <c r="AG35" s="67">
        <v>10</v>
      </c>
      <c r="AH35" s="68">
        <f t="shared" si="16"/>
        <v>0.83333333333333337</v>
      </c>
      <c r="AI35" s="67">
        <v>5</v>
      </c>
      <c r="AJ35" s="68">
        <f t="shared" si="17"/>
        <v>0.41666666666666669</v>
      </c>
      <c r="AK35" s="67">
        <v>27</v>
      </c>
      <c r="AL35" s="68">
        <f t="shared" si="18"/>
        <v>2.25</v>
      </c>
      <c r="AM35" s="67">
        <v>23</v>
      </c>
      <c r="AN35" s="68">
        <f t="shared" si="19"/>
        <v>1.9166666666666667</v>
      </c>
      <c r="AO35" s="67">
        <v>5</v>
      </c>
      <c r="AP35" s="68">
        <f t="shared" si="20"/>
        <v>0.41666666666666669</v>
      </c>
      <c r="AQ35" s="67">
        <v>12</v>
      </c>
      <c r="AR35" s="68">
        <f t="shared" si="21"/>
        <v>1</v>
      </c>
      <c r="AS35" s="67">
        <v>13</v>
      </c>
      <c r="AT35" s="68">
        <f t="shared" si="22"/>
        <v>1.0833333333333333</v>
      </c>
      <c r="AU35" s="67">
        <v>7</v>
      </c>
      <c r="AV35" s="68">
        <f t="shared" si="23"/>
        <v>0.58333333333333337</v>
      </c>
      <c r="AW35" s="67">
        <v>16</v>
      </c>
      <c r="AX35" s="68">
        <f t="shared" si="24"/>
        <v>1.3333333333333333</v>
      </c>
      <c r="AY35" s="67">
        <v>9</v>
      </c>
      <c r="AZ35" s="68">
        <f t="shared" si="25"/>
        <v>0.75</v>
      </c>
      <c r="BA35" s="74">
        <f t="shared" ref="BA35:BA66" si="27">E35+G35+M35+AO35+AM35+C35+I35+AE35+Q35+S35+AS35+AY35+AK35+Y35+AW35+W35+AG35+AI35+AC35+AQ35+K35+U35+O35+AU35+AA35</f>
        <v>1118</v>
      </c>
      <c r="BB35" s="75">
        <f t="shared" si="26"/>
        <v>93.166666666666671</v>
      </c>
    </row>
    <row r="36" spans="1:54" ht="11.25" customHeight="1" x14ac:dyDescent="0.25">
      <c r="A36" s="155"/>
      <c r="B36" s="79" t="s">
        <v>35</v>
      </c>
      <c r="C36" s="67">
        <v>377</v>
      </c>
      <c r="D36" s="68">
        <f t="shared" si="1"/>
        <v>31.416666666666668</v>
      </c>
      <c r="E36" s="69">
        <v>116</v>
      </c>
      <c r="F36" s="70">
        <f t="shared" si="2"/>
        <v>9.6666666666666661</v>
      </c>
      <c r="G36" s="67">
        <v>147</v>
      </c>
      <c r="H36" s="68">
        <f t="shared" si="3"/>
        <v>12.25</v>
      </c>
      <c r="I36" s="67">
        <v>153</v>
      </c>
      <c r="J36" s="68">
        <f t="shared" si="4"/>
        <v>12.75</v>
      </c>
      <c r="K36" s="67">
        <v>25</v>
      </c>
      <c r="L36" s="68">
        <f t="shared" si="5"/>
        <v>2.0833333333333335</v>
      </c>
      <c r="M36" s="67">
        <v>85</v>
      </c>
      <c r="N36" s="68">
        <f t="shared" si="6"/>
        <v>7.083333333333333</v>
      </c>
      <c r="O36" s="71">
        <f>'[1]FTF-A'!C38</f>
        <v>38</v>
      </c>
      <c r="P36" s="72">
        <f t="shared" si="7"/>
        <v>3.1666666666666665</v>
      </c>
      <c r="Q36" s="67">
        <v>69</v>
      </c>
      <c r="R36" s="68">
        <f t="shared" si="8"/>
        <v>5.75</v>
      </c>
      <c r="S36" s="67">
        <v>89</v>
      </c>
      <c r="T36" s="68">
        <f t="shared" si="9"/>
        <v>7.416666666666667</v>
      </c>
      <c r="U36" s="69">
        <v>4</v>
      </c>
      <c r="V36" s="70">
        <f t="shared" si="10"/>
        <v>0.33333333333333331</v>
      </c>
      <c r="W36" s="67">
        <v>30</v>
      </c>
      <c r="X36" s="68">
        <f t="shared" si="11"/>
        <v>2.5</v>
      </c>
      <c r="Y36" s="69">
        <v>27</v>
      </c>
      <c r="Z36" s="70">
        <f t="shared" si="12"/>
        <v>2.25</v>
      </c>
      <c r="AA36" s="73">
        <f>[1]CA!C38</f>
        <v>5</v>
      </c>
      <c r="AB36" s="70">
        <f t="shared" si="13"/>
        <v>0.41666666666666669</v>
      </c>
      <c r="AC36" s="67">
        <v>38</v>
      </c>
      <c r="AD36" s="68">
        <f t="shared" si="14"/>
        <v>3.1666666666666665</v>
      </c>
      <c r="AE36" s="67">
        <v>25</v>
      </c>
      <c r="AF36" s="68">
        <f t="shared" si="15"/>
        <v>2.0833333333333335</v>
      </c>
      <c r="AG36" s="67">
        <v>8</v>
      </c>
      <c r="AH36" s="68">
        <f t="shared" si="16"/>
        <v>0.66666666666666663</v>
      </c>
      <c r="AI36" s="67">
        <v>11</v>
      </c>
      <c r="AJ36" s="68">
        <f t="shared" si="17"/>
        <v>0.91666666666666663</v>
      </c>
      <c r="AK36" s="67">
        <v>29</v>
      </c>
      <c r="AL36" s="68">
        <f t="shared" si="18"/>
        <v>2.4166666666666665</v>
      </c>
      <c r="AM36" s="67">
        <v>23</v>
      </c>
      <c r="AN36" s="68">
        <f t="shared" si="19"/>
        <v>1.9166666666666667</v>
      </c>
      <c r="AO36" s="67">
        <v>6</v>
      </c>
      <c r="AP36" s="68">
        <f t="shared" si="20"/>
        <v>0.5</v>
      </c>
      <c r="AQ36" s="67">
        <v>13</v>
      </c>
      <c r="AR36" s="68">
        <f t="shared" si="21"/>
        <v>1.0833333333333333</v>
      </c>
      <c r="AS36" s="67">
        <v>8</v>
      </c>
      <c r="AT36" s="68">
        <f t="shared" si="22"/>
        <v>0.66666666666666663</v>
      </c>
      <c r="AU36" s="67">
        <v>33</v>
      </c>
      <c r="AV36" s="68">
        <f t="shared" si="23"/>
        <v>2.75</v>
      </c>
      <c r="AW36" s="67">
        <v>10</v>
      </c>
      <c r="AX36" s="68">
        <f t="shared" si="24"/>
        <v>0.83333333333333337</v>
      </c>
      <c r="AY36" s="67">
        <v>14</v>
      </c>
      <c r="AZ36" s="68">
        <f t="shared" si="25"/>
        <v>1.1666666666666667</v>
      </c>
      <c r="BA36" s="74">
        <f t="shared" si="27"/>
        <v>1383</v>
      </c>
      <c r="BB36" s="75">
        <f t="shared" si="26"/>
        <v>115.25</v>
      </c>
    </row>
    <row r="37" spans="1:54" ht="11.25" customHeight="1" x14ac:dyDescent="0.25">
      <c r="A37" s="155"/>
      <c r="B37" s="79" t="s">
        <v>36</v>
      </c>
      <c r="C37" s="67">
        <v>191</v>
      </c>
      <c r="D37" s="68">
        <f t="shared" si="1"/>
        <v>15.916666666666666</v>
      </c>
      <c r="E37" s="69">
        <v>129</v>
      </c>
      <c r="F37" s="70">
        <f t="shared" si="2"/>
        <v>10.75</v>
      </c>
      <c r="G37" s="67">
        <v>128</v>
      </c>
      <c r="H37" s="68">
        <f t="shared" si="3"/>
        <v>10.666666666666666</v>
      </c>
      <c r="I37" s="67">
        <v>79</v>
      </c>
      <c r="J37" s="68">
        <f t="shared" si="4"/>
        <v>6.583333333333333</v>
      </c>
      <c r="K37" s="67">
        <v>34</v>
      </c>
      <c r="L37" s="68">
        <f t="shared" si="5"/>
        <v>2.8333333333333335</v>
      </c>
      <c r="M37" s="67">
        <v>59</v>
      </c>
      <c r="N37" s="68">
        <f t="shared" si="6"/>
        <v>4.916666666666667</v>
      </c>
      <c r="O37" s="71">
        <f>'[1]FTF-A'!C39</f>
        <v>46</v>
      </c>
      <c r="P37" s="72">
        <f t="shared" si="7"/>
        <v>3.8333333333333335</v>
      </c>
      <c r="Q37" s="67">
        <v>102</v>
      </c>
      <c r="R37" s="68">
        <f t="shared" si="8"/>
        <v>8.5</v>
      </c>
      <c r="S37" s="67">
        <v>35</v>
      </c>
      <c r="T37" s="68">
        <f t="shared" si="9"/>
        <v>2.9166666666666665</v>
      </c>
      <c r="U37" s="69">
        <v>12</v>
      </c>
      <c r="V37" s="70">
        <f t="shared" si="10"/>
        <v>1</v>
      </c>
      <c r="W37" s="67">
        <v>29</v>
      </c>
      <c r="X37" s="68">
        <f t="shared" si="11"/>
        <v>2.4166666666666665</v>
      </c>
      <c r="Y37" s="69">
        <v>30</v>
      </c>
      <c r="Z37" s="70">
        <f t="shared" si="12"/>
        <v>2.5</v>
      </c>
      <c r="AA37" s="73">
        <f>[1]CA!C39</f>
        <v>9</v>
      </c>
      <c r="AB37" s="70">
        <f t="shared" si="13"/>
        <v>0.75</v>
      </c>
      <c r="AC37" s="67">
        <v>32</v>
      </c>
      <c r="AD37" s="68">
        <f t="shared" si="14"/>
        <v>2.6666666666666665</v>
      </c>
      <c r="AE37" s="67">
        <v>25</v>
      </c>
      <c r="AF37" s="68">
        <f t="shared" si="15"/>
        <v>2.0833333333333335</v>
      </c>
      <c r="AG37" s="67">
        <v>8</v>
      </c>
      <c r="AH37" s="68">
        <f t="shared" si="16"/>
        <v>0.66666666666666663</v>
      </c>
      <c r="AI37" s="67">
        <v>13</v>
      </c>
      <c r="AJ37" s="68">
        <f t="shared" si="17"/>
        <v>1.0833333333333333</v>
      </c>
      <c r="AK37" s="67">
        <v>16</v>
      </c>
      <c r="AL37" s="68">
        <f t="shared" si="18"/>
        <v>1.3333333333333333</v>
      </c>
      <c r="AM37" s="67">
        <v>6</v>
      </c>
      <c r="AN37" s="68">
        <f t="shared" si="19"/>
        <v>0.5</v>
      </c>
      <c r="AO37" s="67">
        <v>7</v>
      </c>
      <c r="AP37" s="68">
        <f t="shared" si="20"/>
        <v>0.58333333333333337</v>
      </c>
      <c r="AQ37" s="67">
        <v>9</v>
      </c>
      <c r="AR37" s="68">
        <f t="shared" si="21"/>
        <v>0.75</v>
      </c>
      <c r="AS37" s="67">
        <v>30</v>
      </c>
      <c r="AT37" s="68">
        <f t="shared" si="22"/>
        <v>2.5</v>
      </c>
      <c r="AU37" s="67">
        <v>9</v>
      </c>
      <c r="AV37" s="68">
        <f t="shared" si="23"/>
        <v>0.75</v>
      </c>
      <c r="AW37" s="67">
        <v>16</v>
      </c>
      <c r="AX37" s="68">
        <f t="shared" si="24"/>
        <v>1.3333333333333333</v>
      </c>
      <c r="AY37" s="67">
        <v>7</v>
      </c>
      <c r="AZ37" s="68">
        <f t="shared" si="25"/>
        <v>0.58333333333333337</v>
      </c>
      <c r="BA37" s="74">
        <f t="shared" si="27"/>
        <v>1061</v>
      </c>
      <c r="BB37" s="75">
        <f t="shared" si="26"/>
        <v>88.416666666666671</v>
      </c>
    </row>
    <row r="38" spans="1:54" ht="11.25" customHeight="1" x14ac:dyDescent="0.25">
      <c r="A38" s="155"/>
      <c r="B38" s="79" t="s">
        <v>37</v>
      </c>
      <c r="C38" s="67">
        <v>656</v>
      </c>
      <c r="D38" s="68">
        <f t="shared" si="1"/>
        <v>54.666666666666664</v>
      </c>
      <c r="E38" s="69">
        <v>308</v>
      </c>
      <c r="F38" s="70">
        <f t="shared" si="2"/>
        <v>25.666666666666668</v>
      </c>
      <c r="G38" s="67">
        <v>270</v>
      </c>
      <c r="H38" s="68">
        <f t="shared" si="3"/>
        <v>22.5</v>
      </c>
      <c r="I38" s="67">
        <v>219</v>
      </c>
      <c r="J38" s="68">
        <f t="shared" si="4"/>
        <v>18.25</v>
      </c>
      <c r="K38" s="67">
        <v>57</v>
      </c>
      <c r="L38" s="68">
        <f t="shared" si="5"/>
        <v>4.75</v>
      </c>
      <c r="M38" s="67">
        <v>166</v>
      </c>
      <c r="N38" s="68">
        <f t="shared" si="6"/>
        <v>13.833333333333334</v>
      </c>
      <c r="O38" s="71">
        <f>'[1]FTF-A'!C40</f>
        <v>86</v>
      </c>
      <c r="P38" s="72">
        <f t="shared" si="7"/>
        <v>7.166666666666667</v>
      </c>
      <c r="Q38" s="67">
        <v>148</v>
      </c>
      <c r="R38" s="68">
        <f t="shared" si="8"/>
        <v>12.333333333333334</v>
      </c>
      <c r="S38" s="67">
        <v>99</v>
      </c>
      <c r="T38" s="68">
        <f t="shared" si="9"/>
        <v>8.25</v>
      </c>
      <c r="U38" s="69">
        <v>23</v>
      </c>
      <c r="V38" s="70">
        <f t="shared" si="10"/>
        <v>1.9166666666666667</v>
      </c>
      <c r="W38" s="67">
        <v>76</v>
      </c>
      <c r="X38" s="68">
        <f t="shared" si="11"/>
        <v>6.333333333333333</v>
      </c>
      <c r="Y38" s="69">
        <v>64</v>
      </c>
      <c r="Z38" s="70">
        <f t="shared" si="12"/>
        <v>5.333333333333333</v>
      </c>
      <c r="AA38" s="73">
        <f>[1]CA!C40</f>
        <v>15</v>
      </c>
      <c r="AB38" s="70">
        <f t="shared" si="13"/>
        <v>1.25</v>
      </c>
      <c r="AC38" s="67">
        <v>73</v>
      </c>
      <c r="AD38" s="68">
        <f t="shared" si="14"/>
        <v>6.083333333333333</v>
      </c>
      <c r="AE38" s="67">
        <v>30</v>
      </c>
      <c r="AF38" s="68">
        <f t="shared" si="15"/>
        <v>2.5</v>
      </c>
      <c r="AG38" s="67">
        <v>24</v>
      </c>
      <c r="AH38" s="68">
        <f t="shared" si="16"/>
        <v>2</v>
      </c>
      <c r="AI38" s="67">
        <v>20</v>
      </c>
      <c r="AJ38" s="68">
        <f t="shared" si="17"/>
        <v>1.6666666666666667</v>
      </c>
      <c r="AK38" s="67">
        <v>47</v>
      </c>
      <c r="AL38" s="68">
        <f t="shared" si="18"/>
        <v>3.9166666666666665</v>
      </c>
      <c r="AM38" s="67">
        <v>46</v>
      </c>
      <c r="AN38" s="68">
        <f t="shared" si="19"/>
        <v>3.8333333333333335</v>
      </c>
      <c r="AO38" s="67">
        <v>11</v>
      </c>
      <c r="AP38" s="68">
        <f t="shared" si="20"/>
        <v>0.91666666666666663</v>
      </c>
      <c r="AQ38" s="67">
        <v>26</v>
      </c>
      <c r="AR38" s="68">
        <f t="shared" si="21"/>
        <v>2.1666666666666665</v>
      </c>
      <c r="AS38" s="67">
        <v>29</v>
      </c>
      <c r="AT38" s="68">
        <f t="shared" si="22"/>
        <v>2.4166666666666665</v>
      </c>
      <c r="AU38" s="67">
        <v>74</v>
      </c>
      <c r="AV38" s="68">
        <f t="shared" si="23"/>
        <v>6.166666666666667</v>
      </c>
      <c r="AW38" s="67">
        <v>31</v>
      </c>
      <c r="AX38" s="68">
        <f t="shared" si="24"/>
        <v>2.5833333333333335</v>
      </c>
      <c r="AY38" s="67">
        <v>19</v>
      </c>
      <c r="AZ38" s="68">
        <f t="shared" si="25"/>
        <v>1.5833333333333333</v>
      </c>
      <c r="BA38" s="74">
        <f t="shared" si="27"/>
        <v>2617</v>
      </c>
      <c r="BB38" s="75">
        <f t="shared" si="26"/>
        <v>218.08333333333334</v>
      </c>
    </row>
    <row r="39" spans="1:54" ht="11.25" customHeight="1" x14ac:dyDescent="0.25">
      <c r="A39" s="155"/>
      <c r="B39" s="79" t="s">
        <v>38</v>
      </c>
      <c r="C39" s="67">
        <v>132</v>
      </c>
      <c r="D39" s="68">
        <f t="shared" si="1"/>
        <v>11</v>
      </c>
      <c r="E39" s="69">
        <v>94</v>
      </c>
      <c r="F39" s="70">
        <f t="shared" si="2"/>
        <v>7.833333333333333</v>
      </c>
      <c r="G39" s="67">
        <v>67</v>
      </c>
      <c r="H39" s="68">
        <f t="shared" si="3"/>
        <v>5.583333333333333</v>
      </c>
      <c r="I39" s="67">
        <v>65</v>
      </c>
      <c r="J39" s="68">
        <f t="shared" si="4"/>
        <v>5.416666666666667</v>
      </c>
      <c r="K39" s="67">
        <v>18</v>
      </c>
      <c r="L39" s="68">
        <f t="shared" si="5"/>
        <v>1.5</v>
      </c>
      <c r="M39" s="67">
        <v>59</v>
      </c>
      <c r="N39" s="68">
        <f t="shared" si="6"/>
        <v>4.916666666666667</v>
      </c>
      <c r="O39" s="71">
        <f>'[1]FTF-A'!C41</f>
        <v>23</v>
      </c>
      <c r="P39" s="72">
        <f t="shared" si="7"/>
        <v>1.9166666666666667</v>
      </c>
      <c r="Q39" s="67">
        <v>40</v>
      </c>
      <c r="R39" s="68">
        <f t="shared" si="8"/>
        <v>3.3333333333333335</v>
      </c>
      <c r="S39" s="67">
        <v>24</v>
      </c>
      <c r="T39" s="68">
        <f t="shared" si="9"/>
        <v>2</v>
      </c>
      <c r="U39" s="69">
        <v>8</v>
      </c>
      <c r="V39" s="70">
        <f t="shared" si="10"/>
        <v>0.66666666666666663</v>
      </c>
      <c r="W39" s="67">
        <v>29</v>
      </c>
      <c r="X39" s="68">
        <f t="shared" si="11"/>
        <v>2.4166666666666665</v>
      </c>
      <c r="Y39" s="69">
        <v>20</v>
      </c>
      <c r="Z39" s="70">
        <f t="shared" si="12"/>
        <v>1.6666666666666667</v>
      </c>
      <c r="AA39" s="73">
        <f>[1]CA!C41</f>
        <v>2</v>
      </c>
      <c r="AB39" s="70">
        <f t="shared" si="13"/>
        <v>0.16666666666666666</v>
      </c>
      <c r="AC39" s="67">
        <v>7</v>
      </c>
      <c r="AD39" s="68">
        <f t="shared" si="14"/>
        <v>0.58333333333333337</v>
      </c>
      <c r="AE39" s="67">
        <v>7</v>
      </c>
      <c r="AF39" s="68">
        <f t="shared" si="15"/>
        <v>0.58333333333333337</v>
      </c>
      <c r="AG39" s="67">
        <v>2</v>
      </c>
      <c r="AH39" s="68">
        <f t="shared" si="16"/>
        <v>0.16666666666666666</v>
      </c>
      <c r="AI39" s="67">
        <v>4</v>
      </c>
      <c r="AJ39" s="68">
        <f t="shared" si="17"/>
        <v>0.33333333333333331</v>
      </c>
      <c r="AK39" s="67">
        <v>12</v>
      </c>
      <c r="AL39" s="68">
        <f t="shared" si="18"/>
        <v>1</v>
      </c>
      <c r="AM39" s="67">
        <v>10</v>
      </c>
      <c r="AN39" s="68">
        <f t="shared" si="19"/>
        <v>0.83333333333333337</v>
      </c>
      <c r="AO39" s="67">
        <v>5</v>
      </c>
      <c r="AP39" s="68">
        <f t="shared" si="20"/>
        <v>0.41666666666666669</v>
      </c>
      <c r="AQ39" s="67">
        <v>10</v>
      </c>
      <c r="AR39" s="68">
        <f t="shared" si="21"/>
        <v>0.83333333333333337</v>
      </c>
      <c r="AS39" s="67">
        <v>4</v>
      </c>
      <c r="AT39" s="68">
        <f t="shared" si="22"/>
        <v>0.33333333333333331</v>
      </c>
      <c r="AU39" s="67">
        <v>3</v>
      </c>
      <c r="AV39" s="68">
        <f t="shared" si="23"/>
        <v>0.25</v>
      </c>
      <c r="AW39" s="67">
        <v>9</v>
      </c>
      <c r="AX39" s="68">
        <f t="shared" si="24"/>
        <v>0.75</v>
      </c>
      <c r="AY39" s="67">
        <v>8</v>
      </c>
      <c r="AZ39" s="68">
        <f t="shared" si="25"/>
        <v>0.66666666666666663</v>
      </c>
      <c r="BA39" s="74">
        <f t="shared" si="27"/>
        <v>662</v>
      </c>
      <c r="BB39" s="75">
        <f t="shared" si="26"/>
        <v>55.166666666666664</v>
      </c>
    </row>
    <row r="40" spans="1:54" ht="11.25" customHeight="1" x14ac:dyDescent="0.25">
      <c r="A40" s="155"/>
      <c r="B40" s="79" t="s">
        <v>39</v>
      </c>
      <c r="C40" s="67">
        <v>197</v>
      </c>
      <c r="D40" s="68">
        <f t="shared" si="1"/>
        <v>16.416666666666668</v>
      </c>
      <c r="E40" s="69">
        <v>117</v>
      </c>
      <c r="F40" s="70">
        <f t="shared" si="2"/>
        <v>9.75</v>
      </c>
      <c r="G40" s="67">
        <v>73</v>
      </c>
      <c r="H40" s="68">
        <f t="shared" si="3"/>
        <v>6.083333333333333</v>
      </c>
      <c r="I40" s="67">
        <v>95</v>
      </c>
      <c r="J40" s="68">
        <f t="shared" si="4"/>
        <v>7.916666666666667</v>
      </c>
      <c r="K40" s="67">
        <v>30</v>
      </c>
      <c r="L40" s="68">
        <f t="shared" si="5"/>
        <v>2.5</v>
      </c>
      <c r="M40" s="67">
        <v>56</v>
      </c>
      <c r="N40" s="68">
        <f t="shared" si="6"/>
        <v>4.666666666666667</v>
      </c>
      <c r="O40" s="71">
        <f>'[1]FTF-A'!C42</f>
        <v>35</v>
      </c>
      <c r="P40" s="72">
        <f t="shared" si="7"/>
        <v>2.9166666666666665</v>
      </c>
      <c r="Q40" s="67">
        <v>63</v>
      </c>
      <c r="R40" s="68">
        <f t="shared" si="8"/>
        <v>5.25</v>
      </c>
      <c r="S40" s="67">
        <v>23</v>
      </c>
      <c r="T40" s="68">
        <f t="shared" si="9"/>
        <v>1.9166666666666667</v>
      </c>
      <c r="U40" s="69">
        <v>11</v>
      </c>
      <c r="V40" s="70">
        <f t="shared" si="10"/>
        <v>0.91666666666666663</v>
      </c>
      <c r="W40" s="67">
        <v>27</v>
      </c>
      <c r="X40" s="68">
        <f t="shared" si="11"/>
        <v>2.25</v>
      </c>
      <c r="Y40" s="69">
        <v>20</v>
      </c>
      <c r="Z40" s="70">
        <f t="shared" si="12"/>
        <v>1.6666666666666667</v>
      </c>
      <c r="AA40" s="73">
        <f>[1]CA!C42</f>
        <v>6</v>
      </c>
      <c r="AB40" s="70">
        <f t="shared" si="13"/>
        <v>0.5</v>
      </c>
      <c r="AC40" s="67">
        <v>25</v>
      </c>
      <c r="AD40" s="68">
        <f t="shared" si="14"/>
        <v>2.0833333333333335</v>
      </c>
      <c r="AE40" s="67">
        <v>23</v>
      </c>
      <c r="AF40" s="68">
        <f t="shared" si="15"/>
        <v>1.9166666666666667</v>
      </c>
      <c r="AG40" s="67">
        <v>11</v>
      </c>
      <c r="AH40" s="68">
        <f t="shared" si="16"/>
        <v>0.91666666666666663</v>
      </c>
      <c r="AI40" s="67">
        <v>9</v>
      </c>
      <c r="AJ40" s="68">
        <f t="shared" si="17"/>
        <v>0.75</v>
      </c>
      <c r="AK40" s="67">
        <v>17</v>
      </c>
      <c r="AL40" s="68">
        <f t="shared" si="18"/>
        <v>1.4166666666666667</v>
      </c>
      <c r="AM40" s="67">
        <v>13</v>
      </c>
      <c r="AN40" s="68">
        <f t="shared" si="19"/>
        <v>1.0833333333333333</v>
      </c>
      <c r="AO40" s="67">
        <v>4</v>
      </c>
      <c r="AP40" s="68">
        <f t="shared" si="20"/>
        <v>0.33333333333333331</v>
      </c>
      <c r="AQ40" s="67">
        <v>13</v>
      </c>
      <c r="AR40" s="68">
        <f t="shared" si="21"/>
        <v>1.0833333333333333</v>
      </c>
      <c r="AS40" s="67">
        <v>17</v>
      </c>
      <c r="AT40" s="68">
        <f t="shared" si="22"/>
        <v>1.4166666666666667</v>
      </c>
      <c r="AU40" s="67">
        <v>10</v>
      </c>
      <c r="AV40" s="68">
        <f t="shared" si="23"/>
        <v>0.83333333333333337</v>
      </c>
      <c r="AW40" s="67">
        <v>7</v>
      </c>
      <c r="AX40" s="68">
        <f t="shared" si="24"/>
        <v>0.58333333333333337</v>
      </c>
      <c r="AY40" s="67">
        <v>7</v>
      </c>
      <c r="AZ40" s="68">
        <f t="shared" si="25"/>
        <v>0.58333333333333337</v>
      </c>
      <c r="BA40" s="74">
        <f t="shared" si="27"/>
        <v>909</v>
      </c>
      <c r="BB40" s="75">
        <f t="shared" si="26"/>
        <v>75.75</v>
      </c>
    </row>
    <row r="41" spans="1:54" ht="11.25" customHeight="1" x14ac:dyDescent="0.25">
      <c r="A41" s="155"/>
      <c r="B41" s="79" t="s">
        <v>40</v>
      </c>
      <c r="C41" s="67">
        <v>85</v>
      </c>
      <c r="D41" s="68">
        <f t="shared" si="1"/>
        <v>7.083333333333333</v>
      </c>
      <c r="E41" s="69">
        <v>69</v>
      </c>
      <c r="F41" s="70">
        <f t="shared" si="2"/>
        <v>5.75</v>
      </c>
      <c r="G41" s="67">
        <v>71</v>
      </c>
      <c r="H41" s="68">
        <f t="shared" si="3"/>
        <v>5.916666666666667</v>
      </c>
      <c r="I41" s="67">
        <v>39</v>
      </c>
      <c r="J41" s="68">
        <f t="shared" si="4"/>
        <v>3.25</v>
      </c>
      <c r="K41" s="67">
        <v>33</v>
      </c>
      <c r="L41" s="68">
        <f t="shared" si="5"/>
        <v>2.75</v>
      </c>
      <c r="M41" s="67">
        <v>40</v>
      </c>
      <c r="N41" s="68">
        <f t="shared" si="6"/>
        <v>3.3333333333333335</v>
      </c>
      <c r="O41" s="71">
        <f>'[1]FTF-A'!C43</f>
        <v>31</v>
      </c>
      <c r="P41" s="72">
        <f t="shared" si="7"/>
        <v>2.5833333333333335</v>
      </c>
      <c r="Q41" s="67">
        <v>30</v>
      </c>
      <c r="R41" s="68">
        <f t="shared" si="8"/>
        <v>2.5</v>
      </c>
      <c r="S41" s="67">
        <v>16</v>
      </c>
      <c r="T41" s="68">
        <f t="shared" si="9"/>
        <v>1.3333333333333333</v>
      </c>
      <c r="U41" s="69">
        <v>17</v>
      </c>
      <c r="V41" s="70">
        <f t="shared" si="10"/>
        <v>1.4166666666666667</v>
      </c>
      <c r="W41" s="67">
        <v>43</v>
      </c>
      <c r="X41" s="68">
        <f t="shared" si="11"/>
        <v>3.5833333333333335</v>
      </c>
      <c r="Y41" s="69">
        <v>22</v>
      </c>
      <c r="Z41" s="70">
        <f t="shared" si="12"/>
        <v>1.8333333333333333</v>
      </c>
      <c r="AA41" s="73">
        <f>[1]CA!C43</f>
        <v>16</v>
      </c>
      <c r="AB41" s="70">
        <f t="shared" si="13"/>
        <v>1.3333333333333333</v>
      </c>
      <c r="AC41" s="67">
        <v>10</v>
      </c>
      <c r="AD41" s="68">
        <f t="shared" si="14"/>
        <v>0.83333333333333337</v>
      </c>
      <c r="AE41" s="67">
        <v>13</v>
      </c>
      <c r="AF41" s="68">
        <f t="shared" si="15"/>
        <v>1.0833333333333333</v>
      </c>
      <c r="AG41" s="67">
        <v>7</v>
      </c>
      <c r="AH41" s="68">
        <f t="shared" si="16"/>
        <v>0.58333333333333337</v>
      </c>
      <c r="AI41" s="67">
        <v>5</v>
      </c>
      <c r="AJ41" s="68">
        <f t="shared" si="17"/>
        <v>0.41666666666666669</v>
      </c>
      <c r="AK41" s="67">
        <v>14</v>
      </c>
      <c r="AL41" s="68">
        <f t="shared" si="18"/>
        <v>1.1666666666666667</v>
      </c>
      <c r="AM41" s="67">
        <v>5</v>
      </c>
      <c r="AN41" s="68">
        <f t="shared" si="19"/>
        <v>0.41666666666666669</v>
      </c>
      <c r="AO41" s="67">
        <v>10</v>
      </c>
      <c r="AP41" s="68">
        <f t="shared" si="20"/>
        <v>0.83333333333333337</v>
      </c>
      <c r="AQ41" s="67">
        <v>13</v>
      </c>
      <c r="AR41" s="68">
        <f t="shared" si="21"/>
        <v>1.0833333333333333</v>
      </c>
      <c r="AS41" s="67">
        <v>4</v>
      </c>
      <c r="AT41" s="68">
        <f t="shared" si="22"/>
        <v>0.33333333333333331</v>
      </c>
      <c r="AU41" s="67">
        <v>4</v>
      </c>
      <c r="AV41" s="68">
        <f t="shared" si="23"/>
        <v>0.33333333333333331</v>
      </c>
      <c r="AW41" s="67">
        <v>9</v>
      </c>
      <c r="AX41" s="68">
        <f t="shared" si="24"/>
        <v>0.75</v>
      </c>
      <c r="AY41" s="67">
        <v>7</v>
      </c>
      <c r="AZ41" s="68">
        <f t="shared" si="25"/>
        <v>0.58333333333333337</v>
      </c>
      <c r="BA41" s="74">
        <f t="shared" si="27"/>
        <v>613</v>
      </c>
      <c r="BB41" s="75">
        <f t="shared" si="26"/>
        <v>51.083333333333336</v>
      </c>
    </row>
    <row r="42" spans="1:54" ht="11.25" customHeight="1" x14ac:dyDescent="0.25">
      <c r="A42" s="155"/>
      <c r="B42" s="79" t="s">
        <v>41</v>
      </c>
      <c r="C42" s="67">
        <v>584</v>
      </c>
      <c r="D42" s="68">
        <f t="shared" si="1"/>
        <v>48.666666666666664</v>
      </c>
      <c r="E42" s="69">
        <v>91</v>
      </c>
      <c r="F42" s="70">
        <f t="shared" si="2"/>
        <v>7.583333333333333</v>
      </c>
      <c r="G42" s="67">
        <v>142</v>
      </c>
      <c r="H42" s="68">
        <f t="shared" si="3"/>
        <v>11.833333333333334</v>
      </c>
      <c r="I42" s="67">
        <v>122</v>
      </c>
      <c r="J42" s="68">
        <f t="shared" si="4"/>
        <v>10.166666666666666</v>
      </c>
      <c r="K42" s="67">
        <v>8</v>
      </c>
      <c r="L42" s="68">
        <f t="shared" si="5"/>
        <v>0.66666666666666663</v>
      </c>
      <c r="M42" s="67">
        <v>96</v>
      </c>
      <c r="N42" s="68">
        <f t="shared" si="6"/>
        <v>8</v>
      </c>
      <c r="O42" s="71">
        <f>'[1]FTF-A'!C44</f>
        <v>41</v>
      </c>
      <c r="P42" s="72">
        <f t="shared" si="7"/>
        <v>3.4166666666666665</v>
      </c>
      <c r="Q42" s="67">
        <v>49</v>
      </c>
      <c r="R42" s="68">
        <f t="shared" si="8"/>
        <v>4.083333333333333</v>
      </c>
      <c r="S42" s="67">
        <v>111</v>
      </c>
      <c r="T42" s="68">
        <f t="shared" si="9"/>
        <v>9.25</v>
      </c>
      <c r="U42" s="69">
        <v>2</v>
      </c>
      <c r="V42" s="70">
        <f t="shared" si="10"/>
        <v>0.16666666666666666</v>
      </c>
      <c r="W42" s="67">
        <v>38</v>
      </c>
      <c r="X42" s="68">
        <f t="shared" si="11"/>
        <v>3.1666666666666665</v>
      </c>
      <c r="Y42" s="69">
        <v>11</v>
      </c>
      <c r="Z42" s="70">
        <f t="shared" si="12"/>
        <v>0.91666666666666663</v>
      </c>
      <c r="AA42" s="73">
        <f>[1]CA!C44</f>
        <v>2</v>
      </c>
      <c r="AB42" s="70">
        <f t="shared" si="13"/>
        <v>0.16666666666666666</v>
      </c>
      <c r="AC42" s="67">
        <v>37</v>
      </c>
      <c r="AD42" s="68">
        <f t="shared" si="14"/>
        <v>3.0833333333333335</v>
      </c>
      <c r="AE42" s="67">
        <v>39</v>
      </c>
      <c r="AF42" s="68">
        <f t="shared" si="15"/>
        <v>3.25</v>
      </c>
      <c r="AG42" s="67">
        <v>6</v>
      </c>
      <c r="AH42" s="68">
        <f t="shared" si="16"/>
        <v>0.5</v>
      </c>
      <c r="AI42" s="67">
        <v>7</v>
      </c>
      <c r="AJ42" s="68">
        <f t="shared" si="17"/>
        <v>0.58333333333333337</v>
      </c>
      <c r="AK42" s="67">
        <v>24</v>
      </c>
      <c r="AL42" s="68">
        <f t="shared" si="18"/>
        <v>2</v>
      </c>
      <c r="AM42" s="67">
        <v>44</v>
      </c>
      <c r="AN42" s="68">
        <f t="shared" si="19"/>
        <v>3.6666666666666665</v>
      </c>
      <c r="AO42" s="67">
        <v>3</v>
      </c>
      <c r="AP42" s="68">
        <f t="shared" si="20"/>
        <v>0.25</v>
      </c>
      <c r="AQ42" s="67">
        <v>13</v>
      </c>
      <c r="AR42" s="68">
        <f t="shared" si="21"/>
        <v>1.0833333333333333</v>
      </c>
      <c r="AS42" s="67">
        <v>20</v>
      </c>
      <c r="AT42" s="68">
        <f t="shared" si="22"/>
        <v>1.6666666666666667</v>
      </c>
      <c r="AU42" s="67">
        <v>15</v>
      </c>
      <c r="AV42" s="68">
        <f t="shared" si="23"/>
        <v>1.25</v>
      </c>
      <c r="AW42" s="67">
        <v>6</v>
      </c>
      <c r="AX42" s="68">
        <f t="shared" si="24"/>
        <v>0.5</v>
      </c>
      <c r="AY42" s="67">
        <v>20</v>
      </c>
      <c r="AZ42" s="68">
        <f t="shared" si="25"/>
        <v>1.6666666666666667</v>
      </c>
      <c r="BA42" s="74">
        <f t="shared" si="27"/>
        <v>1531</v>
      </c>
      <c r="BB42" s="75">
        <f t="shared" si="26"/>
        <v>127.58333333333333</v>
      </c>
    </row>
    <row r="43" spans="1:54" ht="11.25" customHeight="1" x14ac:dyDescent="0.25">
      <c r="A43" s="155"/>
      <c r="B43" s="79" t="s">
        <v>42</v>
      </c>
      <c r="C43" s="67">
        <v>564</v>
      </c>
      <c r="D43" s="68">
        <f t="shared" si="1"/>
        <v>47</v>
      </c>
      <c r="E43" s="69">
        <v>365</v>
      </c>
      <c r="F43" s="70">
        <f t="shared" si="2"/>
        <v>30.416666666666668</v>
      </c>
      <c r="G43" s="67">
        <v>334</v>
      </c>
      <c r="H43" s="68">
        <f t="shared" si="3"/>
        <v>27.833333333333332</v>
      </c>
      <c r="I43" s="67">
        <v>223</v>
      </c>
      <c r="J43" s="68">
        <f t="shared" si="4"/>
        <v>18.583333333333332</v>
      </c>
      <c r="K43" s="67">
        <v>56</v>
      </c>
      <c r="L43" s="68">
        <f t="shared" si="5"/>
        <v>4.666666666666667</v>
      </c>
      <c r="M43" s="67">
        <v>159</v>
      </c>
      <c r="N43" s="68">
        <f t="shared" si="6"/>
        <v>13.25</v>
      </c>
      <c r="O43" s="71">
        <f>'[1]FTF-A'!C45</f>
        <v>90</v>
      </c>
      <c r="P43" s="72">
        <f t="shared" si="7"/>
        <v>7.5</v>
      </c>
      <c r="Q43" s="67">
        <v>135</v>
      </c>
      <c r="R43" s="68">
        <f t="shared" si="8"/>
        <v>11.25</v>
      </c>
      <c r="S43" s="67">
        <v>93</v>
      </c>
      <c r="T43" s="68">
        <f t="shared" si="9"/>
        <v>7.75</v>
      </c>
      <c r="U43" s="69">
        <v>23</v>
      </c>
      <c r="V43" s="70">
        <f t="shared" si="10"/>
        <v>1.9166666666666667</v>
      </c>
      <c r="W43" s="67">
        <v>78</v>
      </c>
      <c r="X43" s="68">
        <f t="shared" si="11"/>
        <v>6.5</v>
      </c>
      <c r="Y43" s="69">
        <v>70</v>
      </c>
      <c r="Z43" s="70">
        <f t="shared" si="12"/>
        <v>5.833333333333333</v>
      </c>
      <c r="AA43" s="73">
        <f>[1]CA!C45</f>
        <v>15</v>
      </c>
      <c r="AB43" s="70">
        <f t="shared" si="13"/>
        <v>1.25</v>
      </c>
      <c r="AC43" s="67">
        <v>76</v>
      </c>
      <c r="AD43" s="68">
        <f t="shared" si="14"/>
        <v>6.333333333333333</v>
      </c>
      <c r="AE43" s="67">
        <v>49</v>
      </c>
      <c r="AF43" s="68">
        <f t="shared" si="15"/>
        <v>4.083333333333333</v>
      </c>
      <c r="AG43" s="67">
        <v>34</v>
      </c>
      <c r="AH43" s="68">
        <f t="shared" si="16"/>
        <v>2.8333333333333335</v>
      </c>
      <c r="AI43" s="67">
        <v>48</v>
      </c>
      <c r="AJ43" s="68">
        <f t="shared" si="17"/>
        <v>4</v>
      </c>
      <c r="AK43" s="67">
        <v>71</v>
      </c>
      <c r="AL43" s="68">
        <f t="shared" si="18"/>
        <v>5.916666666666667</v>
      </c>
      <c r="AM43" s="67">
        <v>35</v>
      </c>
      <c r="AN43" s="68">
        <f t="shared" si="19"/>
        <v>2.9166666666666665</v>
      </c>
      <c r="AO43" s="67">
        <v>10</v>
      </c>
      <c r="AP43" s="68">
        <f t="shared" si="20"/>
        <v>0.83333333333333337</v>
      </c>
      <c r="AQ43" s="67">
        <v>21</v>
      </c>
      <c r="AR43" s="68">
        <f t="shared" si="21"/>
        <v>1.75</v>
      </c>
      <c r="AS43" s="67">
        <v>27</v>
      </c>
      <c r="AT43" s="68">
        <f t="shared" si="22"/>
        <v>2.25</v>
      </c>
      <c r="AU43" s="67">
        <v>14</v>
      </c>
      <c r="AV43" s="68">
        <f t="shared" si="23"/>
        <v>1.1666666666666667</v>
      </c>
      <c r="AW43" s="67">
        <v>28</v>
      </c>
      <c r="AX43" s="68">
        <f t="shared" si="24"/>
        <v>2.3333333333333335</v>
      </c>
      <c r="AY43" s="67">
        <v>17</v>
      </c>
      <c r="AZ43" s="68">
        <f t="shared" si="25"/>
        <v>1.4166666666666667</v>
      </c>
      <c r="BA43" s="74">
        <f t="shared" si="27"/>
        <v>2635</v>
      </c>
      <c r="BB43" s="75">
        <f t="shared" si="26"/>
        <v>219.58333333333334</v>
      </c>
    </row>
    <row r="44" spans="1:54" ht="11.25" customHeight="1" x14ac:dyDescent="0.25">
      <c r="A44" s="155"/>
      <c r="B44" s="79" t="s">
        <v>43</v>
      </c>
      <c r="C44" s="67">
        <v>619</v>
      </c>
      <c r="D44" s="68">
        <f t="shared" si="1"/>
        <v>51.583333333333336</v>
      </c>
      <c r="E44" s="69">
        <v>184</v>
      </c>
      <c r="F44" s="70">
        <f t="shared" si="2"/>
        <v>15.333333333333334</v>
      </c>
      <c r="G44" s="67">
        <v>220</v>
      </c>
      <c r="H44" s="68">
        <f t="shared" si="3"/>
        <v>18.333333333333332</v>
      </c>
      <c r="I44" s="67">
        <v>215</v>
      </c>
      <c r="J44" s="68">
        <f t="shared" si="4"/>
        <v>17.916666666666668</v>
      </c>
      <c r="K44" s="67">
        <v>23</v>
      </c>
      <c r="L44" s="68">
        <f t="shared" si="5"/>
        <v>1.9166666666666667</v>
      </c>
      <c r="M44" s="67">
        <v>135</v>
      </c>
      <c r="N44" s="68">
        <f t="shared" si="6"/>
        <v>11.25</v>
      </c>
      <c r="O44" s="71">
        <f>'[1]FTF-A'!C46</f>
        <v>62</v>
      </c>
      <c r="P44" s="72">
        <f t="shared" si="7"/>
        <v>5.166666666666667</v>
      </c>
      <c r="Q44" s="67">
        <v>90</v>
      </c>
      <c r="R44" s="68">
        <f t="shared" si="8"/>
        <v>7.5</v>
      </c>
      <c r="S44" s="67">
        <v>77</v>
      </c>
      <c r="T44" s="68">
        <f t="shared" si="9"/>
        <v>6.416666666666667</v>
      </c>
      <c r="U44" s="69">
        <v>11</v>
      </c>
      <c r="V44" s="70">
        <f t="shared" si="10"/>
        <v>0.91666666666666663</v>
      </c>
      <c r="W44" s="67">
        <v>46</v>
      </c>
      <c r="X44" s="68">
        <f t="shared" si="11"/>
        <v>3.8333333333333335</v>
      </c>
      <c r="Y44" s="69">
        <v>36</v>
      </c>
      <c r="Z44" s="70">
        <f t="shared" si="12"/>
        <v>3</v>
      </c>
      <c r="AA44" s="73">
        <f>[1]CA!C46</f>
        <v>10</v>
      </c>
      <c r="AB44" s="70">
        <f t="shared" si="13"/>
        <v>0.83333333333333337</v>
      </c>
      <c r="AC44" s="67">
        <v>68</v>
      </c>
      <c r="AD44" s="68">
        <f t="shared" si="14"/>
        <v>5.666666666666667</v>
      </c>
      <c r="AE44" s="67">
        <v>59</v>
      </c>
      <c r="AF44" s="68">
        <f t="shared" si="15"/>
        <v>4.916666666666667</v>
      </c>
      <c r="AG44" s="67">
        <v>11</v>
      </c>
      <c r="AH44" s="68">
        <f t="shared" si="16"/>
        <v>0.91666666666666663</v>
      </c>
      <c r="AI44" s="67">
        <v>13</v>
      </c>
      <c r="AJ44" s="68">
        <f t="shared" si="17"/>
        <v>1.0833333333333333</v>
      </c>
      <c r="AK44" s="67">
        <v>24</v>
      </c>
      <c r="AL44" s="68">
        <f t="shared" si="18"/>
        <v>2</v>
      </c>
      <c r="AM44" s="67">
        <v>63</v>
      </c>
      <c r="AN44" s="68">
        <f t="shared" si="19"/>
        <v>5.25</v>
      </c>
      <c r="AO44" s="67">
        <v>5</v>
      </c>
      <c r="AP44" s="68">
        <f t="shared" si="20"/>
        <v>0.41666666666666669</v>
      </c>
      <c r="AQ44" s="67">
        <v>11</v>
      </c>
      <c r="AR44" s="68">
        <f t="shared" si="21"/>
        <v>0.91666666666666663</v>
      </c>
      <c r="AS44" s="67">
        <v>11</v>
      </c>
      <c r="AT44" s="68">
        <f t="shared" si="22"/>
        <v>0.91666666666666663</v>
      </c>
      <c r="AU44" s="67">
        <v>27</v>
      </c>
      <c r="AV44" s="68">
        <f t="shared" si="23"/>
        <v>2.25</v>
      </c>
      <c r="AW44" s="67">
        <v>7</v>
      </c>
      <c r="AX44" s="68">
        <f t="shared" si="24"/>
        <v>0.58333333333333337</v>
      </c>
      <c r="AY44" s="67">
        <v>27</v>
      </c>
      <c r="AZ44" s="68">
        <f t="shared" si="25"/>
        <v>2.25</v>
      </c>
      <c r="BA44" s="74">
        <f t="shared" si="27"/>
        <v>2054</v>
      </c>
      <c r="BB44" s="75">
        <f t="shared" si="26"/>
        <v>171.16666666666666</v>
      </c>
    </row>
    <row r="45" spans="1:54" ht="11.25" customHeight="1" x14ac:dyDescent="0.25">
      <c r="A45" s="155"/>
      <c r="B45" s="80" t="s">
        <v>44</v>
      </c>
      <c r="C45" s="67">
        <v>331</v>
      </c>
      <c r="D45" s="68">
        <f t="shared" si="1"/>
        <v>27.583333333333332</v>
      </c>
      <c r="E45" s="69">
        <v>175</v>
      </c>
      <c r="F45" s="70">
        <f t="shared" si="2"/>
        <v>14.583333333333334</v>
      </c>
      <c r="G45" s="67">
        <v>123</v>
      </c>
      <c r="H45" s="68">
        <f t="shared" si="3"/>
        <v>10.25</v>
      </c>
      <c r="I45" s="67">
        <v>94</v>
      </c>
      <c r="J45" s="68">
        <f t="shared" si="4"/>
        <v>7.833333333333333</v>
      </c>
      <c r="K45" s="67">
        <v>30</v>
      </c>
      <c r="L45" s="68">
        <f t="shared" si="5"/>
        <v>2.5</v>
      </c>
      <c r="M45" s="67">
        <v>81</v>
      </c>
      <c r="N45" s="68">
        <f t="shared" si="6"/>
        <v>6.75</v>
      </c>
      <c r="O45" s="71">
        <f>'[1]FTF-A'!C47</f>
        <v>45</v>
      </c>
      <c r="P45" s="72">
        <f t="shared" si="7"/>
        <v>3.75</v>
      </c>
      <c r="Q45" s="67">
        <v>72</v>
      </c>
      <c r="R45" s="68">
        <f t="shared" si="8"/>
        <v>6</v>
      </c>
      <c r="S45" s="67">
        <v>59</v>
      </c>
      <c r="T45" s="68">
        <f t="shared" si="9"/>
        <v>4.916666666666667</v>
      </c>
      <c r="U45" s="69">
        <v>9</v>
      </c>
      <c r="V45" s="70">
        <f t="shared" si="10"/>
        <v>0.75</v>
      </c>
      <c r="W45" s="67">
        <v>53</v>
      </c>
      <c r="X45" s="68">
        <f t="shared" si="11"/>
        <v>4.416666666666667</v>
      </c>
      <c r="Y45" s="69">
        <v>31</v>
      </c>
      <c r="Z45" s="70">
        <f t="shared" si="12"/>
        <v>2.5833333333333335</v>
      </c>
      <c r="AA45" s="73">
        <f>[1]CA!C47</f>
        <v>2</v>
      </c>
      <c r="AB45" s="70">
        <f t="shared" si="13"/>
        <v>0.16666666666666666</v>
      </c>
      <c r="AC45" s="67">
        <v>49</v>
      </c>
      <c r="AD45" s="68">
        <f t="shared" si="14"/>
        <v>4.083333333333333</v>
      </c>
      <c r="AE45" s="67">
        <v>63</v>
      </c>
      <c r="AF45" s="68">
        <f t="shared" si="15"/>
        <v>5.25</v>
      </c>
      <c r="AG45" s="67">
        <v>10</v>
      </c>
      <c r="AH45" s="68">
        <f t="shared" si="16"/>
        <v>0.83333333333333337</v>
      </c>
      <c r="AI45" s="67">
        <v>4</v>
      </c>
      <c r="AJ45" s="68">
        <f t="shared" si="17"/>
        <v>0.33333333333333331</v>
      </c>
      <c r="AK45" s="67">
        <v>26</v>
      </c>
      <c r="AL45" s="68">
        <f t="shared" si="18"/>
        <v>2.1666666666666665</v>
      </c>
      <c r="AM45" s="67">
        <v>37</v>
      </c>
      <c r="AN45" s="68">
        <f t="shared" si="19"/>
        <v>3.0833333333333335</v>
      </c>
      <c r="AO45" s="67">
        <v>6</v>
      </c>
      <c r="AP45" s="68">
        <f t="shared" si="20"/>
        <v>0.5</v>
      </c>
      <c r="AQ45" s="67">
        <v>9</v>
      </c>
      <c r="AR45" s="68">
        <f t="shared" si="21"/>
        <v>0.75</v>
      </c>
      <c r="AS45" s="67">
        <v>28</v>
      </c>
      <c r="AT45" s="68">
        <f t="shared" si="22"/>
        <v>2.3333333333333335</v>
      </c>
      <c r="AU45" s="67">
        <v>6</v>
      </c>
      <c r="AV45" s="68">
        <f t="shared" si="23"/>
        <v>0.5</v>
      </c>
      <c r="AW45" s="67">
        <v>8</v>
      </c>
      <c r="AX45" s="68">
        <f t="shared" si="24"/>
        <v>0.66666666666666663</v>
      </c>
      <c r="AY45" s="67">
        <v>20</v>
      </c>
      <c r="AZ45" s="68">
        <f t="shared" si="25"/>
        <v>1.6666666666666667</v>
      </c>
      <c r="BA45" s="74">
        <f t="shared" si="27"/>
        <v>1371</v>
      </c>
      <c r="BB45" s="75">
        <f t="shared" si="26"/>
        <v>114.25</v>
      </c>
    </row>
    <row r="46" spans="1:54" ht="11.25" customHeight="1" x14ac:dyDescent="0.25">
      <c r="A46" s="81" t="s">
        <v>130</v>
      </c>
      <c r="B46" s="82" t="s">
        <v>45</v>
      </c>
      <c r="C46" s="67">
        <v>408</v>
      </c>
      <c r="D46" s="68">
        <f t="shared" si="1"/>
        <v>34</v>
      </c>
      <c r="E46" s="69">
        <v>183</v>
      </c>
      <c r="F46" s="70">
        <f t="shared" si="2"/>
        <v>15.25</v>
      </c>
      <c r="G46" s="67">
        <v>182</v>
      </c>
      <c r="H46" s="68">
        <f t="shared" si="3"/>
        <v>15.166666666666666</v>
      </c>
      <c r="I46" s="67">
        <v>108</v>
      </c>
      <c r="J46" s="68">
        <f t="shared" si="4"/>
        <v>9</v>
      </c>
      <c r="K46" s="67">
        <v>21</v>
      </c>
      <c r="L46" s="68">
        <f t="shared" si="5"/>
        <v>1.75</v>
      </c>
      <c r="M46" s="67">
        <v>81</v>
      </c>
      <c r="N46" s="68">
        <f t="shared" si="6"/>
        <v>6.75</v>
      </c>
      <c r="O46" s="71">
        <f>'[1]FTF-A'!C48</f>
        <v>48</v>
      </c>
      <c r="P46" s="72">
        <f t="shared" si="7"/>
        <v>4</v>
      </c>
      <c r="Q46" s="67">
        <v>14</v>
      </c>
      <c r="R46" s="68">
        <f t="shared" si="8"/>
        <v>1.1666666666666667</v>
      </c>
      <c r="S46" s="67">
        <v>81</v>
      </c>
      <c r="T46" s="68">
        <f t="shared" si="9"/>
        <v>6.75</v>
      </c>
      <c r="U46" s="69">
        <v>10</v>
      </c>
      <c r="V46" s="70">
        <f t="shared" si="10"/>
        <v>0.83333333333333337</v>
      </c>
      <c r="W46" s="67">
        <v>34</v>
      </c>
      <c r="X46" s="68">
        <f t="shared" si="11"/>
        <v>2.8333333333333335</v>
      </c>
      <c r="Y46" s="69">
        <v>42</v>
      </c>
      <c r="Z46" s="70">
        <f t="shared" si="12"/>
        <v>3.5</v>
      </c>
      <c r="AA46" s="73">
        <f>[1]CA!C48</f>
        <v>7</v>
      </c>
      <c r="AB46" s="70">
        <f t="shared" si="13"/>
        <v>0.58333333333333337</v>
      </c>
      <c r="AC46" s="67">
        <v>34</v>
      </c>
      <c r="AD46" s="68">
        <f t="shared" si="14"/>
        <v>2.8333333333333335</v>
      </c>
      <c r="AE46" s="67">
        <v>36</v>
      </c>
      <c r="AF46" s="68">
        <f t="shared" si="15"/>
        <v>3</v>
      </c>
      <c r="AG46" s="67">
        <v>26</v>
      </c>
      <c r="AH46" s="68">
        <f t="shared" si="16"/>
        <v>2.1666666666666665</v>
      </c>
      <c r="AI46" s="67">
        <v>8</v>
      </c>
      <c r="AJ46" s="68">
        <f t="shared" si="17"/>
        <v>0.66666666666666663</v>
      </c>
      <c r="AK46" s="67">
        <v>28</v>
      </c>
      <c r="AL46" s="68">
        <f t="shared" si="18"/>
        <v>2.3333333333333335</v>
      </c>
      <c r="AM46" s="67">
        <v>36</v>
      </c>
      <c r="AN46" s="68">
        <f t="shared" si="19"/>
        <v>3</v>
      </c>
      <c r="AO46" s="67">
        <v>10</v>
      </c>
      <c r="AP46" s="68">
        <f t="shared" si="20"/>
        <v>0.83333333333333337</v>
      </c>
      <c r="AQ46" s="67">
        <v>2</v>
      </c>
      <c r="AR46" s="68">
        <f t="shared" si="21"/>
        <v>0.16666666666666666</v>
      </c>
      <c r="AS46" s="67">
        <v>20</v>
      </c>
      <c r="AT46" s="68">
        <f t="shared" si="22"/>
        <v>1.6666666666666667</v>
      </c>
      <c r="AU46" s="67">
        <v>14</v>
      </c>
      <c r="AV46" s="68">
        <f t="shared" si="23"/>
        <v>1.1666666666666667</v>
      </c>
      <c r="AW46" s="67">
        <v>8</v>
      </c>
      <c r="AX46" s="68">
        <f t="shared" si="24"/>
        <v>0.66666666666666663</v>
      </c>
      <c r="AY46" s="67">
        <v>7</v>
      </c>
      <c r="AZ46" s="68">
        <f t="shared" si="25"/>
        <v>0.58333333333333337</v>
      </c>
      <c r="BA46" s="74">
        <f t="shared" si="27"/>
        <v>1448</v>
      </c>
      <c r="BB46" s="75">
        <f t="shared" si="26"/>
        <v>120.66666666666667</v>
      </c>
    </row>
    <row r="47" spans="1:54" ht="11.25" customHeight="1" x14ac:dyDescent="0.25">
      <c r="A47" s="156" t="s">
        <v>132</v>
      </c>
      <c r="B47" s="83" t="s">
        <v>47</v>
      </c>
      <c r="C47" s="67">
        <v>387</v>
      </c>
      <c r="D47" s="68">
        <f t="shared" si="1"/>
        <v>32.25</v>
      </c>
      <c r="E47" s="69">
        <v>162</v>
      </c>
      <c r="F47" s="70">
        <f t="shared" si="2"/>
        <v>13.5</v>
      </c>
      <c r="G47" s="67">
        <v>116</v>
      </c>
      <c r="H47" s="68">
        <f t="shared" si="3"/>
        <v>9.6666666666666661</v>
      </c>
      <c r="I47" s="67">
        <v>122</v>
      </c>
      <c r="J47" s="68">
        <f t="shared" si="4"/>
        <v>10.166666666666666</v>
      </c>
      <c r="K47" s="67">
        <v>26</v>
      </c>
      <c r="L47" s="68">
        <f t="shared" si="5"/>
        <v>2.1666666666666665</v>
      </c>
      <c r="M47" s="67">
        <v>74</v>
      </c>
      <c r="N47" s="68">
        <f t="shared" si="6"/>
        <v>6.166666666666667</v>
      </c>
      <c r="O47" s="71">
        <f>'[1]FTF-A'!C50</f>
        <v>45</v>
      </c>
      <c r="P47" s="72">
        <f t="shared" si="7"/>
        <v>3.75</v>
      </c>
      <c r="Q47" s="67">
        <v>119</v>
      </c>
      <c r="R47" s="68">
        <f t="shared" si="8"/>
        <v>9.9166666666666661</v>
      </c>
      <c r="S47" s="67">
        <v>69</v>
      </c>
      <c r="T47" s="68">
        <f t="shared" si="9"/>
        <v>5.75</v>
      </c>
      <c r="U47" s="69">
        <v>14</v>
      </c>
      <c r="V47" s="70">
        <f t="shared" si="10"/>
        <v>1.1666666666666667</v>
      </c>
      <c r="W47" s="67">
        <v>37</v>
      </c>
      <c r="X47" s="68">
        <f t="shared" si="11"/>
        <v>3.0833333333333335</v>
      </c>
      <c r="Y47" s="69">
        <v>22</v>
      </c>
      <c r="Z47" s="70">
        <f t="shared" si="12"/>
        <v>1.8333333333333333</v>
      </c>
      <c r="AA47" s="73">
        <f>[1]CA!C50</f>
        <v>7</v>
      </c>
      <c r="AB47" s="70">
        <f t="shared" si="13"/>
        <v>0.58333333333333337</v>
      </c>
      <c r="AC47" s="67">
        <v>35</v>
      </c>
      <c r="AD47" s="68">
        <f t="shared" si="14"/>
        <v>2.9166666666666665</v>
      </c>
      <c r="AE47" s="67">
        <v>37</v>
      </c>
      <c r="AF47" s="68">
        <f t="shared" si="15"/>
        <v>3.0833333333333335</v>
      </c>
      <c r="AG47" s="67">
        <v>10</v>
      </c>
      <c r="AH47" s="68">
        <f t="shared" si="16"/>
        <v>0.83333333333333337</v>
      </c>
      <c r="AI47" s="67">
        <v>13</v>
      </c>
      <c r="AJ47" s="68">
        <f t="shared" si="17"/>
        <v>1.0833333333333333</v>
      </c>
      <c r="AK47" s="67">
        <v>18</v>
      </c>
      <c r="AL47" s="68">
        <f t="shared" si="18"/>
        <v>1.5</v>
      </c>
      <c r="AM47" s="67">
        <v>18</v>
      </c>
      <c r="AN47" s="68">
        <f t="shared" si="19"/>
        <v>1.5</v>
      </c>
      <c r="AO47" s="67">
        <v>5</v>
      </c>
      <c r="AP47" s="68">
        <f t="shared" si="20"/>
        <v>0.41666666666666669</v>
      </c>
      <c r="AQ47" s="67">
        <v>13</v>
      </c>
      <c r="AR47" s="68">
        <f t="shared" si="21"/>
        <v>1.0833333333333333</v>
      </c>
      <c r="AS47" s="67">
        <v>16</v>
      </c>
      <c r="AT47" s="68">
        <f t="shared" si="22"/>
        <v>1.3333333333333333</v>
      </c>
      <c r="AU47" s="67">
        <v>15</v>
      </c>
      <c r="AV47" s="68">
        <f t="shared" si="23"/>
        <v>1.25</v>
      </c>
      <c r="AW47" s="67">
        <v>19</v>
      </c>
      <c r="AX47" s="68">
        <f t="shared" si="24"/>
        <v>1.5833333333333333</v>
      </c>
      <c r="AY47" s="67">
        <v>12</v>
      </c>
      <c r="AZ47" s="68">
        <f t="shared" si="25"/>
        <v>1</v>
      </c>
      <c r="BA47" s="74">
        <f t="shared" si="27"/>
        <v>1411</v>
      </c>
      <c r="BB47" s="75">
        <f t="shared" si="26"/>
        <v>117.58333333333333</v>
      </c>
    </row>
    <row r="48" spans="1:54" ht="11.25" customHeight="1" x14ac:dyDescent="0.25">
      <c r="A48" s="156"/>
      <c r="B48" s="84" t="s">
        <v>48</v>
      </c>
      <c r="C48" s="67">
        <v>463</v>
      </c>
      <c r="D48" s="68">
        <f t="shared" si="1"/>
        <v>38.583333333333336</v>
      </c>
      <c r="E48" s="69">
        <v>162</v>
      </c>
      <c r="F48" s="70">
        <f t="shared" si="2"/>
        <v>13.5</v>
      </c>
      <c r="G48" s="67">
        <v>150</v>
      </c>
      <c r="H48" s="68">
        <f t="shared" si="3"/>
        <v>12.5</v>
      </c>
      <c r="I48" s="67">
        <v>176</v>
      </c>
      <c r="J48" s="68">
        <f t="shared" si="4"/>
        <v>14.666666666666666</v>
      </c>
      <c r="K48" s="67">
        <v>43</v>
      </c>
      <c r="L48" s="68">
        <f t="shared" si="5"/>
        <v>3.5833333333333335</v>
      </c>
      <c r="M48" s="67">
        <v>102</v>
      </c>
      <c r="N48" s="68">
        <f t="shared" si="6"/>
        <v>8.5</v>
      </c>
      <c r="O48" s="71">
        <f>'[1]FTF-A'!C51</f>
        <v>82</v>
      </c>
      <c r="P48" s="72">
        <f t="shared" si="7"/>
        <v>6.833333333333333</v>
      </c>
      <c r="Q48" s="67">
        <v>78</v>
      </c>
      <c r="R48" s="68">
        <f t="shared" si="8"/>
        <v>6.5</v>
      </c>
      <c r="S48" s="67">
        <v>97</v>
      </c>
      <c r="T48" s="68">
        <f t="shared" si="9"/>
        <v>8.0833333333333339</v>
      </c>
      <c r="U48" s="69">
        <v>20</v>
      </c>
      <c r="V48" s="70">
        <f t="shared" si="10"/>
        <v>1.6666666666666667</v>
      </c>
      <c r="W48" s="67">
        <v>55</v>
      </c>
      <c r="X48" s="68">
        <f t="shared" si="11"/>
        <v>4.583333333333333</v>
      </c>
      <c r="Y48" s="69">
        <v>37</v>
      </c>
      <c r="Z48" s="70">
        <f t="shared" si="12"/>
        <v>3.0833333333333335</v>
      </c>
      <c r="AA48" s="73">
        <f>[1]CA!C51</f>
        <v>12</v>
      </c>
      <c r="AB48" s="70">
        <f t="shared" si="13"/>
        <v>1</v>
      </c>
      <c r="AC48" s="67">
        <v>32</v>
      </c>
      <c r="AD48" s="68">
        <f t="shared" si="14"/>
        <v>2.6666666666666665</v>
      </c>
      <c r="AE48" s="67">
        <v>53</v>
      </c>
      <c r="AF48" s="68">
        <f t="shared" si="15"/>
        <v>4.416666666666667</v>
      </c>
      <c r="AG48" s="67">
        <v>20</v>
      </c>
      <c r="AH48" s="68">
        <f t="shared" si="16"/>
        <v>1.6666666666666667</v>
      </c>
      <c r="AI48" s="67">
        <v>18</v>
      </c>
      <c r="AJ48" s="68">
        <f t="shared" si="17"/>
        <v>1.5</v>
      </c>
      <c r="AK48" s="67">
        <v>41</v>
      </c>
      <c r="AL48" s="68">
        <f t="shared" si="18"/>
        <v>3.4166666666666665</v>
      </c>
      <c r="AM48" s="67">
        <v>27</v>
      </c>
      <c r="AN48" s="68">
        <f t="shared" si="19"/>
        <v>2.25</v>
      </c>
      <c r="AO48" s="67">
        <v>6</v>
      </c>
      <c r="AP48" s="68">
        <f t="shared" si="20"/>
        <v>0.5</v>
      </c>
      <c r="AQ48" s="67">
        <v>27</v>
      </c>
      <c r="AR48" s="68">
        <f t="shared" si="21"/>
        <v>2.25</v>
      </c>
      <c r="AS48" s="67">
        <v>40</v>
      </c>
      <c r="AT48" s="68">
        <f t="shared" si="22"/>
        <v>3.3333333333333335</v>
      </c>
      <c r="AU48" s="67">
        <v>18</v>
      </c>
      <c r="AV48" s="68">
        <f t="shared" si="23"/>
        <v>1.5</v>
      </c>
      <c r="AW48" s="67">
        <v>12</v>
      </c>
      <c r="AX48" s="68">
        <f t="shared" si="24"/>
        <v>1</v>
      </c>
      <c r="AY48" s="67">
        <v>15</v>
      </c>
      <c r="AZ48" s="68">
        <f t="shared" si="25"/>
        <v>1.25</v>
      </c>
      <c r="BA48" s="74">
        <f t="shared" si="27"/>
        <v>1786</v>
      </c>
      <c r="BB48" s="75">
        <f t="shared" si="26"/>
        <v>148.83333333333334</v>
      </c>
    </row>
    <row r="49" spans="1:54" ht="11.25" customHeight="1" x14ac:dyDescent="0.25">
      <c r="A49" s="156"/>
      <c r="B49" s="84" t="s">
        <v>49</v>
      </c>
      <c r="C49" s="67">
        <v>221</v>
      </c>
      <c r="D49" s="68">
        <f t="shared" si="1"/>
        <v>18.416666666666668</v>
      </c>
      <c r="E49" s="69">
        <v>58</v>
      </c>
      <c r="F49" s="70">
        <f t="shared" si="2"/>
        <v>4.833333333333333</v>
      </c>
      <c r="G49" s="67">
        <v>82</v>
      </c>
      <c r="H49" s="68">
        <f t="shared" si="3"/>
        <v>6.833333333333333</v>
      </c>
      <c r="I49" s="67">
        <v>70</v>
      </c>
      <c r="J49" s="68">
        <f t="shared" si="4"/>
        <v>5.833333333333333</v>
      </c>
      <c r="K49" s="67">
        <v>19</v>
      </c>
      <c r="L49" s="68">
        <f t="shared" si="5"/>
        <v>1.5833333333333333</v>
      </c>
      <c r="M49" s="67">
        <v>36</v>
      </c>
      <c r="N49" s="68">
        <f t="shared" si="6"/>
        <v>3</v>
      </c>
      <c r="O49" s="71">
        <f>'[1]FTF-A'!C52</f>
        <v>30</v>
      </c>
      <c r="P49" s="72">
        <f t="shared" si="7"/>
        <v>2.5</v>
      </c>
      <c r="Q49" s="67">
        <v>35</v>
      </c>
      <c r="R49" s="68">
        <f t="shared" si="8"/>
        <v>2.9166666666666665</v>
      </c>
      <c r="S49" s="67">
        <v>88</v>
      </c>
      <c r="T49" s="68">
        <f t="shared" si="9"/>
        <v>7.333333333333333</v>
      </c>
      <c r="U49" s="69">
        <v>5</v>
      </c>
      <c r="V49" s="70">
        <f t="shared" si="10"/>
        <v>0.41666666666666669</v>
      </c>
      <c r="W49" s="67">
        <v>25</v>
      </c>
      <c r="X49" s="68">
        <f t="shared" si="11"/>
        <v>2.0833333333333335</v>
      </c>
      <c r="Y49" s="69">
        <v>18</v>
      </c>
      <c r="Z49" s="70">
        <f t="shared" si="12"/>
        <v>1.5</v>
      </c>
      <c r="AA49" s="73">
        <f>[1]CA!C52</f>
        <v>8</v>
      </c>
      <c r="AB49" s="70">
        <f t="shared" si="13"/>
        <v>0.66666666666666663</v>
      </c>
      <c r="AC49" s="67">
        <v>14</v>
      </c>
      <c r="AD49" s="68">
        <f t="shared" si="14"/>
        <v>1.1666666666666667</v>
      </c>
      <c r="AE49" s="67">
        <v>18</v>
      </c>
      <c r="AF49" s="68">
        <f t="shared" si="15"/>
        <v>1.5</v>
      </c>
      <c r="AG49" s="67">
        <v>9</v>
      </c>
      <c r="AH49" s="68">
        <f t="shared" si="16"/>
        <v>0.75</v>
      </c>
      <c r="AI49" s="67">
        <v>6</v>
      </c>
      <c r="AJ49" s="68">
        <f t="shared" si="17"/>
        <v>0.5</v>
      </c>
      <c r="AK49" s="67">
        <v>19</v>
      </c>
      <c r="AL49" s="68">
        <f t="shared" si="18"/>
        <v>1.5833333333333333</v>
      </c>
      <c r="AM49" s="67">
        <v>16</v>
      </c>
      <c r="AN49" s="68">
        <f t="shared" si="19"/>
        <v>1.3333333333333333</v>
      </c>
      <c r="AO49" s="67">
        <v>2</v>
      </c>
      <c r="AP49" s="68">
        <f t="shared" si="20"/>
        <v>0.16666666666666666</v>
      </c>
      <c r="AQ49" s="67">
        <v>15</v>
      </c>
      <c r="AR49" s="68">
        <f t="shared" si="21"/>
        <v>1.25</v>
      </c>
      <c r="AS49" s="67">
        <v>2</v>
      </c>
      <c r="AT49" s="68">
        <f t="shared" si="22"/>
        <v>0.16666666666666666</v>
      </c>
      <c r="AU49" s="67">
        <v>5</v>
      </c>
      <c r="AV49" s="68">
        <f t="shared" si="23"/>
        <v>0.41666666666666669</v>
      </c>
      <c r="AW49" s="67">
        <v>10</v>
      </c>
      <c r="AX49" s="68">
        <f t="shared" si="24"/>
        <v>0.83333333333333337</v>
      </c>
      <c r="AY49" s="67">
        <v>13</v>
      </c>
      <c r="AZ49" s="68">
        <f t="shared" si="25"/>
        <v>1.0833333333333333</v>
      </c>
      <c r="BA49" s="74">
        <f t="shared" si="27"/>
        <v>824</v>
      </c>
      <c r="BB49" s="75">
        <f t="shared" si="26"/>
        <v>68.666666666666671</v>
      </c>
    </row>
    <row r="50" spans="1:54" ht="11.25" customHeight="1" x14ac:dyDescent="0.25">
      <c r="A50" s="156"/>
      <c r="B50" s="84" t="s">
        <v>50</v>
      </c>
      <c r="C50" s="67">
        <v>291</v>
      </c>
      <c r="D50" s="68">
        <f t="shared" si="1"/>
        <v>24.25</v>
      </c>
      <c r="E50" s="69">
        <v>95</v>
      </c>
      <c r="F50" s="70">
        <f t="shared" si="2"/>
        <v>7.916666666666667</v>
      </c>
      <c r="G50" s="67">
        <v>89</v>
      </c>
      <c r="H50" s="68">
        <f t="shared" si="3"/>
        <v>7.416666666666667</v>
      </c>
      <c r="I50" s="67">
        <v>83</v>
      </c>
      <c r="J50" s="68">
        <f t="shared" si="4"/>
        <v>6.916666666666667</v>
      </c>
      <c r="K50" s="67">
        <v>41</v>
      </c>
      <c r="L50" s="68">
        <f t="shared" si="5"/>
        <v>3.4166666666666665</v>
      </c>
      <c r="M50" s="67">
        <v>56</v>
      </c>
      <c r="N50" s="68">
        <f t="shared" si="6"/>
        <v>4.666666666666667</v>
      </c>
      <c r="O50" s="71">
        <f>'[1]FTF-A'!C53</f>
        <v>59</v>
      </c>
      <c r="P50" s="72">
        <f t="shared" si="7"/>
        <v>4.916666666666667</v>
      </c>
      <c r="Q50" s="67">
        <v>66</v>
      </c>
      <c r="R50" s="68">
        <f t="shared" si="8"/>
        <v>5.5</v>
      </c>
      <c r="S50" s="67">
        <v>70</v>
      </c>
      <c r="T50" s="68">
        <f t="shared" si="9"/>
        <v>5.833333333333333</v>
      </c>
      <c r="U50" s="69">
        <v>12</v>
      </c>
      <c r="V50" s="70">
        <f t="shared" si="10"/>
        <v>1</v>
      </c>
      <c r="W50" s="67">
        <v>25</v>
      </c>
      <c r="X50" s="68">
        <f t="shared" si="11"/>
        <v>2.0833333333333335</v>
      </c>
      <c r="Y50" s="69">
        <v>19</v>
      </c>
      <c r="Z50" s="70">
        <f t="shared" si="12"/>
        <v>1.5833333333333333</v>
      </c>
      <c r="AA50" s="73">
        <f>[1]CA!C53</f>
        <v>6</v>
      </c>
      <c r="AB50" s="70">
        <f t="shared" si="13"/>
        <v>0.5</v>
      </c>
      <c r="AC50" s="67">
        <v>20</v>
      </c>
      <c r="AD50" s="68">
        <f t="shared" si="14"/>
        <v>1.6666666666666667</v>
      </c>
      <c r="AE50" s="67">
        <v>24</v>
      </c>
      <c r="AF50" s="68">
        <f t="shared" si="15"/>
        <v>2</v>
      </c>
      <c r="AG50" s="67">
        <v>13</v>
      </c>
      <c r="AH50" s="68">
        <f t="shared" si="16"/>
        <v>1.0833333333333333</v>
      </c>
      <c r="AI50" s="67">
        <v>14</v>
      </c>
      <c r="AJ50" s="68">
        <f t="shared" si="17"/>
        <v>1.1666666666666667</v>
      </c>
      <c r="AK50" s="67">
        <v>18</v>
      </c>
      <c r="AL50" s="68">
        <f t="shared" si="18"/>
        <v>1.5</v>
      </c>
      <c r="AM50" s="67">
        <v>22</v>
      </c>
      <c r="AN50" s="68">
        <f t="shared" si="19"/>
        <v>1.8333333333333333</v>
      </c>
      <c r="AO50" s="67">
        <v>6</v>
      </c>
      <c r="AP50" s="68">
        <f t="shared" si="20"/>
        <v>0.5</v>
      </c>
      <c r="AQ50" s="67">
        <v>18</v>
      </c>
      <c r="AR50" s="68">
        <f t="shared" si="21"/>
        <v>1.5</v>
      </c>
      <c r="AS50" s="67">
        <v>11</v>
      </c>
      <c r="AT50" s="68">
        <f t="shared" si="22"/>
        <v>0.91666666666666663</v>
      </c>
      <c r="AU50" s="67">
        <v>10</v>
      </c>
      <c r="AV50" s="68">
        <f t="shared" si="23"/>
        <v>0.83333333333333337</v>
      </c>
      <c r="AW50" s="67">
        <v>10</v>
      </c>
      <c r="AX50" s="68">
        <f t="shared" si="24"/>
        <v>0.83333333333333337</v>
      </c>
      <c r="AY50" s="67">
        <v>7</v>
      </c>
      <c r="AZ50" s="68">
        <f t="shared" si="25"/>
        <v>0.58333333333333337</v>
      </c>
      <c r="BA50" s="74">
        <f t="shared" si="27"/>
        <v>1085</v>
      </c>
      <c r="BB50" s="75">
        <f t="shared" si="26"/>
        <v>90.416666666666671</v>
      </c>
    </row>
    <row r="51" spans="1:54" ht="11.25" customHeight="1" x14ac:dyDescent="0.25">
      <c r="A51" s="156"/>
      <c r="B51" s="84" t="s">
        <v>51</v>
      </c>
      <c r="C51" s="67">
        <v>1187</v>
      </c>
      <c r="D51" s="68">
        <f t="shared" si="1"/>
        <v>98.916666666666671</v>
      </c>
      <c r="E51" s="69">
        <v>587</v>
      </c>
      <c r="F51" s="70">
        <f t="shared" si="2"/>
        <v>48.916666666666664</v>
      </c>
      <c r="G51" s="67">
        <v>822</v>
      </c>
      <c r="H51" s="68">
        <f t="shared" si="3"/>
        <v>68.5</v>
      </c>
      <c r="I51" s="67">
        <v>506</v>
      </c>
      <c r="J51" s="68">
        <f t="shared" si="4"/>
        <v>42.166666666666664</v>
      </c>
      <c r="K51" s="67">
        <v>515</v>
      </c>
      <c r="L51" s="68">
        <f t="shared" si="5"/>
        <v>42.916666666666664</v>
      </c>
      <c r="M51" s="67">
        <v>314</v>
      </c>
      <c r="N51" s="68">
        <f t="shared" si="6"/>
        <v>26.166666666666668</v>
      </c>
      <c r="O51" s="71">
        <f>'[1]FTF-A'!C54</f>
        <v>401</v>
      </c>
      <c r="P51" s="72">
        <f t="shared" si="7"/>
        <v>33.416666666666664</v>
      </c>
      <c r="Q51" s="67">
        <v>406</v>
      </c>
      <c r="R51" s="68">
        <f t="shared" si="8"/>
        <v>33.833333333333336</v>
      </c>
      <c r="S51" s="67">
        <v>418</v>
      </c>
      <c r="T51" s="68">
        <f t="shared" si="9"/>
        <v>34.833333333333336</v>
      </c>
      <c r="U51" s="69">
        <v>342</v>
      </c>
      <c r="V51" s="70">
        <f t="shared" si="10"/>
        <v>28.5</v>
      </c>
      <c r="W51" s="67">
        <v>190</v>
      </c>
      <c r="X51" s="68">
        <f t="shared" si="11"/>
        <v>15.833333333333334</v>
      </c>
      <c r="Y51" s="69">
        <v>179</v>
      </c>
      <c r="Z51" s="70">
        <f t="shared" si="12"/>
        <v>14.916666666666666</v>
      </c>
      <c r="AA51" s="73">
        <f>[1]CA!C54</f>
        <v>213</v>
      </c>
      <c r="AB51" s="70">
        <f t="shared" si="13"/>
        <v>17.75</v>
      </c>
      <c r="AC51" s="67">
        <v>232</v>
      </c>
      <c r="AD51" s="68">
        <f t="shared" si="14"/>
        <v>19.333333333333332</v>
      </c>
      <c r="AE51" s="67">
        <v>233</v>
      </c>
      <c r="AF51" s="68">
        <f t="shared" si="15"/>
        <v>19.416666666666668</v>
      </c>
      <c r="AG51" s="67">
        <v>112</v>
      </c>
      <c r="AH51" s="68">
        <f t="shared" si="16"/>
        <v>9.3333333333333339</v>
      </c>
      <c r="AI51" s="67">
        <v>198</v>
      </c>
      <c r="AJ51" s="68">
        <f t="shared" si="17"/>
        <v>16.5</v>
      </c>
      <c r="AK51" s="67">
        <v>132</v>
      </c>
      <c r="AL51" s="68">
        <f t="shared" si="18"/>
        <v>11</v>
      </c>
      <c r="AM51" s="67">
        <v>148</v>
      </c>
      <c r="AN51" s="68">
        <f t="shared" si="19"/>
        <v>12.333333333333334</v>
      </c>
      <c r="AO51" s="67">
        <v>83</v>
      </c>
      <c r="AP51" s="68">
        <f t="shared" si="20"/>
        <v>6.916666666666667</v>
      </c>
      <c r="AQ51" s="67">
        <v>144</v>
      </c>
      <c r="AR51" s="68">
        <f t="shared" si="21"/>
        <v>12</v>
      </c>
      <c r="AS51" s="67">
        <v>64</v>
      </c>
      <c r="AT51" s="68">
        <f t="shared" si="22"/>
        <v>5.333333333333333</v>
      </c>
      <c r="AU51" s="67">
        <v>62</v>
      </c>
      <c r="AV51" s="68">
        <f t="shared" si="23"/>
        <v>5.166666666666667</v>
      </c>
      <c r="AW51" s="67">
        <v>69</v>
      </c>
      <c r="AX51" s="68">
        <f t="shared" si="24"/>
        <v>5.75</v>
      </c>
      <c r="AY51" s="67">
        <v>76</v>
      </c>
      <c r="AZ51" s="68">
        <f t="shared" si="25"/>
        <v>6.333333333333333</v>
      </c>
      <c r="BA51" s="74">
        <f t="shared" si="27"/>
        <v>7633</v>
      </c>
      <c r="BB51" s="75">
        <f t="shared" si="26"/>
        <v>636.08333333333337</v>
      </c>
    </row>
    <row r="52" spans="1:54" ht="11.25" customHeight="1" x14ac:dyDescent="0.25">
      <c r="A52" s="156"/>
      <c r="B52" s="84" t="s">
        <v>52</v>
      </c>
      <c r="C52" s="67">
        <v>476</v>
      </c>
      <c r="D52" s="68">
        <f t="shared" si="1"/>
        <v>39.666666666666664</v>
      </c>
      <c r="E52" s="69">
        <v>153</v>
      </c>
      <c r="F52" s="70">
        <f t="shared" si="2"/>
        <v>12.75</v>
      </c>
      <c r="G52" s="67">
        <v>217</v>
      </c>
      <c r="H52" s="68">
        <f t="shared" si="3"/>
        <v>18.083333333333332</v>
      </c>
      <c r="I52" s="67">
        <v>211</v>
      </c>
      <c r="J52" s="68">
        <f t="shared" si="4"/>
        <v>17.583333333333332</v>
      </c>
      <c r="K52" s="67">
        <v>40</v>
      </c>
      <c r="L52" s="68">
        <f t="shared" si="5"/>
        <v>3.3333333333333335</v>
      </c>
      <c r="M52" s="67">
        <v>114</v>
      </c>
      <c r="N52" s="68">
        <f t="shared" si="6"/>
        <v>9.5</v>
      </c>
      <c r="O52" s="71">
        <f>'[1]FTF-A'!C55</f>
        <v>89</v>
      </c>
      <c r="P52" s="72">
        <f t="shared" si="7"/>
        <v>7.416666666666667</v>
      </c>
      <c r="Q52" s="67">
        <v>84</v>
      </c>
      <c r="R52" s="68">
        <f t="shared" si="8"/>
        <v>7</v>
      </c>
      <c r="S52" s="67">
        <v>123</v>
      </c>
      <c r="T52" s="68">
        <f t="shared" si="9"/>
        <v>10.25</v>
      </c>
      <c r="U52" s="69">
        <v>20</v>
      </c>
      <c r="V52" s="70">
        <f t="shared" si="10"/>
        <v>1.6666666666666667</v>
      </c>
      <c r="W52" s="67">
        <v>35</v>
      </c>
      <c r="X52" s="68">
        <f t="shared" si="11"/>
        <v>2.9166666666666665</v>
      </c>
      <c r="Y52" s="69">
        <v>48</v>
      </c>
      <c r="Z52" s="70">
        <f t="shared" si="12"/>
        <v>4</v>
      </c>
      <c r="AA52" s="73">
        <f>[1]CA!C55</f>
        <v>14</v>
      </c>
      <c r="AB52" s="70">
        <f t="shared" si="13"/>
        <v>1.1666666666666667</v>
      </c>
      <c r="AC52" s="67">
        <v>82</v>
      </c>
      <c r="AD52" s="68">
        <f t="shared" si="14"/>
        <v>6.833333333333333</v>
      </c>
      <c r="AE52" s="67">
        <v>152</v>
      </c>
      <c r="AF52" s="68">
        <f t="shared" si="15"/>
        <v>12.666666666666666</v>
      </c>
      <c r="AG52" s="67">
        <v>17</v>
      </c>
      <c r="AH52" s="68">
        <f t="shared" si="16"/>
        <v>1.4166666666666667</v>
      </c>
      <c r="AI52" s="67">
        <v>38</v>
      </c>
      <c r="AJ52" s="68">
        <f t="shared" si="17"/>
        <v>3.1666666666666665</v>
      </c>
      <c r="AK52" s="67">
        <v>37</v>
      </c>
      <c r="AL52" s="68">
        <f t="shared" si="18"/>
        <v>3.0833333333333335</v>
      </c>
      <c r="AM52" s="67">
        <v>57</v>
      </c>
      <c r="AN52" s="68">
        <f t="shared" si="19"/>
        <v>4.75</v>
      </c>
      <c r="AO52" s="67">
        <v>16</v>
      </c>
      <c r="AP52" s="68">
        <f t="shared" si="20"/>
        <v>1.3333333333333333</v>
      </c>
      <c r="AQ52" s="67">
        <v>24</v>
      </c>
      <c r="AR52" s="68">
        <f t="shared" si="21"/>
        <v>2</v>
      </c>
      <c r="AS52" s="67">
        <v>29</v>
      </c>
      <c r="AT52" s="68">
        <f t="shared" si="22"/>
        <v>2.4166666666666665</v>
      </c>
      <c r="AU52" s="67">
        <v>25</v>
      </c>
      <c r="AV52" s="68">
        <f t="shared" si="23"/>
        <v>2.0833333333333335</v>
      </c>
      <c r="AW52" s="67">
        <v>14</v>
      </c>
      <c r="AX52" s="68">
        <f t="shared" si="24"/>
        <v>1.1666666666666667</v>
      </c>
      <c r="AY52" s="67">
        <v>11</v>
      </c>
      <c r="AZ52" s="68">
        <f t="shared" si="25"/>
        <v>0.91666666666666663</v>
      </c>
      <c r="BA52" s="74">
        <f t="shared" si="27"/>
        <v>2126</v>
      </c>
      <c r="BB52" s="75">
        <f t="shared" si="26"/>
        <v>177.16666666666666</v>
      </c>
    </row>
    <row r="53" spans="1:54" ht="11.25" customHeight="1" x14ac:dyDescent="0.25">
      <c r="A53" s="156"/>
      <c r="B53" s="84" t="s">
        <v>53</v>
      </c>
      <c r="C53" s="67">
        <v>291</v>
      </c>
      <c r="D53" s="68">
        <f t="shared" si="1"/>
        <v>24.25</v>
      </c>
      <c r="E53" s="69">
        <v>109</v>
      </c>
      <c r="F53" s="70">
        <f t="shared" si="2"/>
        <v>9.0833333333333339</v>
      </c>
      <c r="G53" s="67">
        <v>82</v>
      </c>
      <c r="H53" s="68">
        <f t="shared" si="3"/>
        <v>6.833333333333333</v>
      </c>
      <c r="I53" s="67">
        <v>81</v>
      </c>
      <c r="J53" s="68">
        <f t="shared" si="4"/>
        <v>6.75</v>
      </c>
      <c r="K53" s="67">
        <v>13</v>
      </c>
      <c r="L53" s="68">
        <f t="shared" si="5"/>
        <v>1.0833333333333333</v>
      </c>
      <c r="M53" s="67">
        <v>65</v>
      </c>
      <c r="N53" s="68">
        <f t="shared" si="6"/>
        <v>5.416666666666667</v>
      </c>
      <c r="O53" s="71">
        <f>'[1]FTF-A'!C56</f>
        <v>34</v>
      </c>
      <c r="P53" s="72">
        <f t="shared" si="7"/>
        <v>2.8333333333333335</v>
      </c>
      <c r="Q53" s="67">
        <v>83</v>
      </c>
      <c r="R53" s="68">
        <f t="shared" si="8"/>
        <v>6.916666666666667</v>
      </c>
      <c r="S53" s="67">
        <v>70</v>
      </c>
      <c r="T53" s="68">
        <f t="shared" si="9"/>
        <v>5.833333333333333</v>
      </c>
      <c r="U53" s="69">
        <v>6</v>
      </c>
      <c r="V53" s="70">
        <f t="shared" si="10"/>
        <v>0.5</v>
      </c>
      <c r="W53" s="67">
        <v>32</v>
      </c>
      <c r="X53" s="68">
        <f t="shared" si="11"/>
        <v>2.6666666666666665</v>
      </c>
      <c r="Y53" s="69">
        <v>22</v>
      </c>
      <c r="Z53" s="70">
        <f t="shared" si="12"/>
        <v>1.8333333333333333</v>
      </c>
      <c r="AA53" s="73">
        <f>[1]CA!C56</f>
        <v>5</v>
      </c>
      <c r="AB53" s="70">
        <f t="shared" si="13"/>
        <v>0.41666666666666669</v>
      </c>
      <c r="AC53" s="67">
        <v>10</v>
      </c>
      <c r="AD53" s="68">
        <f t="shared" si="14"/>
        <v>0.83333333333333337</v>
      </c>
      <c r="AE53" s="67">
        <v>14</v>
      </c>
      <c r="AF53" s="68">
        <f t="shared" si="15"/>
        <v>1.1666666666666667</v>
      </c>
      <c r="AG53" s="67">
        <v>14</v>
      </c>
      <c r="AH53" s="68">
        <f t="shared" si="16"/>
        <v>1.1666666666666667</v>
      </c>
      <c r="AI53" s="67">
        <v>7</v>
      </c>
      <c r="AJ53" s="68">
        <f t="shared" si="17"/>
        <v>0.58333333333333337</v>
      </c>
      <c r="AK53" s="67">
        <v>21</v>
      </c>
      <c r="AL53" s="68">
        <f t="shared" si="18"/>
        <v>1.75</v>
      </c>
      <c r="AM53" s="67">
        <v>17</v>
      </c>
      <c r="AN53" s="68">
        <f t="shared" si="19"/>
        <v>1.4166666666666667</v>
      </c>
      <c r="AO53" s="67">
        <v>2</v>
      </c>
      <c r="AP53" s="68">
        <f t="shared" si="20"/>
        <v>0.16666666666666666</v>
      </c>
      <c r="AQ53" s="67">
        <v>14</v>
      </c>
      <c r="AR53" s="68">
        <f t="shared" si="21"/>
        <v>1.1666666666666667</v>
      </c>
      <c r="AS53" s="67">
        <v>13</v>
      </c>
      <c r="AT53" s="68">
        <f t="shared" si="22"/>
        <v>1.0833333333333333</v>
      </c>
      <c r="AU53" s="67">
        <v>9</v>
      </c>
      <c r="AV53" s="68">
        <f t="shared" si="23"/>
        <v>0.75</v>
      </c>
      <c r="AW53" s="67">
        <v>9</v>
      </c>
      <c r="AX53" s="68">
        <f t="shared" si="24"/>
        <v>0.75</v>
      </c>
      <c r="AY53" s="67">
        <v>14</v>
      </c>
      <c r="AZ53" s="68">
        <f t="shared" si="25"/>
        <v>1.1666666666666667</v>
      </c>
      <c r="BA53" s="74">
        <f t="shared" si="27"/>
        <v>1037</v>
      </c>
      <c r="BB53" s="75">
        <f t="shared" si="26"/>
        <v>86.416666666666671</v>
      </c>
    </row>
    <row r="54" spans="1:54" ht="11.25" customHeight="1" x14ac:dyDescent="0.25">
      <c r="A54" s="156"/>
      <c r="B54" s="84" t="s">
        <v>54</v>
      </c>
      <c r="C54" s="67">
        <v>135</v>
      </c>
      <c r="D54" s="68">
        <f t="shared" si="1"/>
        <v>11.25</v>
      </c>
      <c r="E54" s="69">
        <v>25</v>
      </c>
      <c r="F54" s="70">
        <f t="shared" si="2"/>
        <v>2.0833333333333335</v>
      </c>
      <c r="G54" s="67">
        <v>45</v>
      </c>
      <c r="H54" s="68">
        <f t="shared" si="3"/>
        <v>3.75</v>
      </c>
      <c r="I54" s="67">
        <v>42</v>
      </c>
      <c r="J54" s="68">
        <f t="shared" si="4"/>
        <v>3.5</v>
      </c>
      <c r="K54" s="67">
        <v>3</v>
      </c>
      <c r="L54" s="68">
        <f t="shared" si="5"/>
        <v>0.25</v>
      </c>
      <c r="M54" s="67">
        <v>23</v>
      </c>
      <c r="N54" s="68">
        <f t="shared" si="6"/>
        <v>1.9166666666666667</v>
      </c>
      <c r="O54" s="71">
        <f>'[1]FTF-A'!C57</f>
        <v>13</v>
      </c>
      <c r="P54" s="72">
        <f t="shared" si="7"/>
        <v>1.0833333333333333</v>
      </c>
      <c r="Q54" s="67">
        <v>16</v>
      </c>
      <c r="R54" s="68">
        <f t="shared" si="8"/>
        <v>1.3333333333333333</v>
      </c>
      <c r="S54" s="67">
        <v>33</v>
      </c>
      <c r="T54" s="68">
        <f t="shared" si="9"/>
        <v>2.75</v>
      </c>
      <c r="U54" s="69">
        <v>3</v>
      </c>
      <c r="V54" s="70">
        <f t="shared" si="10"/>
        <v>0.25</v>
      </c>
      <c r="W54" s="67">
        <v>6</v>
      </c>
      <c r="X54" s="68">
        <f t="shared" si="11"/>
        <v>0.5</v>
      </c>
      <c r="Y54" s="69">
        <v>6</v>
      </c>
      <c r="Z54" s="70">
        <f t="shared" si="12"/>
        <v>0.5</v>
      </c>
      <c r="AA54" s="73">
        <f>[1]CA!C57</f>
        <v>2</v>
      </c>
      <c r="AB54" s="70">
        <f t="shared" si="13"/>
        <v>0.16666666666666666</v>
      </c>
      <c r="AC54" s="67">
        <v>5</v>
      </c>
      <c r="AD54" s="68">
        <f t="shared" si="14"/>
        <v>0.41666666666666669</v>
      </c>
      <c r="AE54" s="67">
        <v>18</v>
      </c>
      <c r="AF54" s="68">
        <f t="shared" si="15"/>
        <v>1.5</v>
      </c>
      <c r="AG54" s="67">
        <v>2</v>
      </c>
      <c r="AH54" s="68">
        <f t="shared" si="16"/>
        <v>0.16666666666666666</v>
      </c>
      <c r="AI54" s="67">
        <v>3</v>
      </c>
      <c r="AJ54" s="68">
        <f t="shared" si="17"/>
        <v>0.25</v>
      </c>
      <c r="AK54" s="67">
        <v>14</v>
      </c>
      <c r="AL54" s="68">
        <f t="shared" si="18"/>
        <v>1.1666666666666667</v>
      </c>
      <c r="AM54" s="67">
        <v>8</v>
      </c>
      <c r="AN54" s="68">
        <f t="shared" si="19"/>
        <v>0.66666666666666663</v>
      </c>
      <c r="AO54" s="67">
        <v>2</v>
      </c>
      <c r="AP54" s="68">
        <f t="shared" si="20"/>
        <v>0.16666666666666666</v>
      </c>
      <c r="AQ54" s="67">
        <v>4</v>
      </c>
      <c r="AR54" s="68">
        <f t="shared" si="21"/>
        <v>0.33333333333333331</v>
      </c>
      <c r="AS54" s="67">
        <v>12</v>
      </c>
      <c r="AT54" s="68">
        <f t="shared" si="22"/>
        <v>1</v>
      </c>
      <c r="AU54" s="67">
        <v>2</v>
      </c>
      <c r="AV54" s="68">
        <f t="shared" si="23"/>
        <v>0.16666666666666666</v>
      </c>
      <c r="AW54" s="67">
        <v>0</v>
      </c>
      <c r="AX54" s="68">
        <f t="shared" si="24"/>
        <v>0</v>
      </c>
      <c r="AY54" s="67">
        <v>2</v>
      </c>
      <c r="AZ54" s="68">
        <f t="shared" si="25"/>
        <v>0.16666666666666666</v>
      </c>
      <c r="BA54" s="74">
        <f t="shared" si="27"/>
        <v>424</v>
      </c>
      <c r="BB54" s="75">
        <f t="shared" si="26"/>
        <v>35.333333333333336</v>
      </c>
    </row>
    <row r="55" spans="1:54" ht="11.25" customHeight="1" x14ac:dyDescent="0.25">
      <c r="A55" s="156"/>
      <c r="B55" s="85" t="s">
        <v>55</v>
      </c>
      <c r="C55" s="67">
        <v>42</v>
      </c>
      <c r="D55" s="68">
        <f t="shared" si="1"/>
        <v>3.5</v>
      </c>
      <c r="E55" s="69">
        <v>24</v>
      </c>
      <c r="F55" s="70">
        <f t="shared" si="2"/>
        <v>2</v>
      </c>
      <c r="G55" s="67">
        <v>11</v>
      </c>
      <c r="H55" s="68">
        <f t="shared" si="3"/>
        <v>0.91666666666666663</v>
      </c>
      <c r="I55" s="67">
        <v>24</v>
      </c>
      <c r="J55" s="68">
        <f t="shared" si="4"/>
        <v>2</v>
      </c>
      <c r="K55" s="67">
        <v>7</v>
      </c>
      <c r="L55" s="68">
        <f t="shared" si="5"/>
        <v>0.58333333333333337</v>
      </c>
      <c r="M55" s="67">
        <v>9</v>
      </c>
      <c r="N55" s="68">
        <f t="shared" si="6"/>
        <v>0.75</v>
      </c>
      <c r="O55" s="71">
        <f>'[1]FTF-A'!C58</f>
        <v>9</v>
      </c>
      <c r="P55" s="72">
        <f t="shared" si="7"/>
        <v>0.75</v>
      </c>
      <c r="Q55" s="67">
        <v>3</v>
      </c>
      <c r="R55" s="68">
        <f t="shared" si="8"/>
        <v>0.25</v>
      </c>
      <c r="S55" s="67">
        <v>15</v>
      </c>
      <c r="T55" s="68">
        <f t="shared" si="9"/>
        <v>1.25</v>
      </c>
      <c r="U55" s="69">
        <v>4</v>
      </c>
      <c r="V55" s="70">
        <f t="shared" si="10"/>
        <v>0.33333333333333331</v>
      </c>
      <c r="W55" s="67">
        <v>0</v>
      </c>
      <c r="X55" s="68">
        <f t="shared" si="11"/>
        <v>0</v>
      </c>
      <c r="Y55" s="69">
        <v>6</v>
      </c>
      <c r="Z55" s="70">
        <f t="shared" si="12"/>
        <v>0.5</v>
      </c>
      <c r="AA55" s="73">
        <f>[1]CA!C58</f>
        <v>1</v>
      </c>
      <c r="AB55" s="70">
        <f t="shared" si="13"/>
        <v>8.3333333333333329E-2</v>
      </c>
      <c r="AC55" s="67">
        <v>5</v>
      </c>
      <c r="AD55" s="68">
        <f t="shared" si="14"/>
        <v>0.41666666666666669</v>
      </c>
      <c r="AE55" s="67">
        <v>15</v>
      </c>
      <c r="AF55" s="68">
        <f t="shared" si="15"/>
        <v>1.25</v>
      </c>
      <c r="AG55" s="67">
        <v>2</v>
      </c>
      <c r="AH55" s="68">
        <f t="shared" si="16"/>
        <v>0.16666666666666666</v>
      </c>
      <c r="AI55" s="67">
        <v>2</v>
      </c>
      <c r="AJ55" s="68">
        <f t="shared" si="17"/>
        <v>0.16666666666666666</v>
      </c>
      <c r="AK55" s="67">
        <v>3</v>
      </c>
      <c r="AL55" s="68">
        <f t="shared" si="18"/>
        <v>0.25</v>
      </c>
      <c r="AM55" s="67">
        <v>6</v>
      </c>
      <c r="AN55" s="68">
        <f t="shared" si="19"/>
        <v>0.5</v>
      </c>
      <c r="AO55" s="67">
        <v>2</v>
      </c>
      <c r="AP55" s="68">
        <f t="shared" si="20"/>
        <v>0.16666666666666666</v>
      </c>
      <c r="AQ55" s="67">
        <v>3</v>
      </c>
      <c r="AR55" s="68">
        <f t="shared" si="21"/>
        <v>0.25</v>
      </c>
      <c r="AS55" s="67">
        <v>0</v>
      </c>
      <c r="AT55" s="68">
        <f t="shared" si="22"/>
        <v>0</v>
      </c>
      <c r="AU55" s="67">
        <v>3</v>
      </c>
      <c r="AV55" s="68">
        <f t="shared" si="23"/>
        <v>0.25</v>
      </c>
      <c r="AW55" s="67">
        <v>1</v>
      </c>
      <c r="AX55" s="68">
        <f t="shared" si="24"/>
        <v>8.3333333333333329E-2</v>
      </c>
      <c r="AY55" s="67">
        <v>2</v>
      </c>
      <c r="AZ55" s="68">
        <f t="shared" si="25"/>
        <v>0.16666666666666666</v>
      </c>
      <c r="BA55" s="74">
        <f t="shared" si="27"/>
        <v>199</v>
      </c>
      <c r="BB55" s="75">
        <f t="shared" si="26"/>
        <v>16.583333333333332</v>
      </c>
    </row>
    <row r="56" spans="1:54" ht="11.25" customHeight="1" x14ac:dyDescent="0.25">
      <c r="A56" s="156" t="s">
        <v>133</v>
      </c>
      <c r="B56" s="86" t="s">
        <v>46</v>
      </c>
      <c r="C56" s="67">
        <v>287</v>
      </c>
      <c r="D56" s="68">
        <f t="shared" si="1"/>
        <v>23.916666666666668</v>
      </c>
      <c r="E56" s="69">
        <v>96</v>
      </c>
      <c r="F56" s="70">
        <f t="shared" si="2"/>
        <v>8</v>
      </c>
      <c r="G56" s="67">
        <v>98</v>
      </c>
      <c r="H56" s="68">
        <f t="shared" si="3"/>
        <v>8.1666666666666661</v>
      </c>
      <c r="I56" s="67">
        <v>73</v>
      </c>
      <c r="J56" s="68">
        <f t="shared" si="4"/>
        <v>6.083333333333333</v>
      </c>
      <c r="K56" s="67">
        <v>34</v>
      </c>
      <c r="L56" s="68">
        <f t="shared" si="5"/>
        <v>2.8333333333333335</v>
      </c>
      <c r="M56" s="67">
        <v>66</v>
      </c>
      <c r="N56" s="68">
        <f t="shared" si="6"/>
        <v>5.5</v>
      </c>
      <c r="O56" s="71">
        <f>'[1]FTF-A'!C49</f>
        <v>43</v>
      </c>
      <c r="P56" s="72">
        <f t="shared" si="7"/>
        <v>3.5833333333333335</v>
      </c>
      <c r="Q56" s="67">
        <v>71</v>
      </c>
      <c r="R56" s="68">
        <f t="shared" si="8"/>
        <v>5.916666666666667</v>
      </c>
      <c r="S56" s="67">
        <v>42</v>
      </c>
      <c r="T56" s="68">
        <f t="shared" si="9"/>
        <v>3.5</v>
      </c>
      <c r="U56" s="69">
        <v>14</v>
      </c>
      <c r="V56" s="70">
        <f t="shared" si="10"/>
        <v>1.1666666666666667</v>
      </c>
      <c r="W56" s="67">
        <v>37</v>
      </c>
      <c r="X56" s="68">
        <f t="shared" si="11"/>
        <v>3.0833333333333335</v>
      </c>
      <c r="Y56" s="69">
        <v>34</v>
      </c>
      <c r="Z56" s="70">
        <f t="shared" si="12"/>
        <v>2.8333333333333335</v>
      </c>
      <c r="AA56" s="73">
        <f>[1]CA!C49</f>
        <v>15</v>
      </c>
      <c r="AB56" s="70">
        <f t="shared" si="13"/>
        <v>1.25</v>
      </c>
      <c r="AC56" s="67">
        <v>23</v>
      </c>
      <c r="AD56" s="68">
        <f t="shared" si="14"/>
        <v>1.9166666666666667</v>
      </c>
      <c r="AE56" s="67">
        <v>23</v>
      </c>
      <c r="AF56" s="68">
        <f t="shared" si="15"/>
        <v>1.9166666666666667</v>
      </c>
      <c r="AG56" s="67">
        <v>16</v>
      </c>
      <c r="AH56" s="68">
        <f t="shared" si="16"/>
        <v>1.3333333333333333</v>
      </c>
      <c r="AI56" s="67">
        <v>13</v>
      </c>
      <c r="AJ56" s="68">
        <f t="shared" si="17"/>
        <v>1.0833333333333333</v>
      </c>
      <c r="AK56" s="67">
        <v>14</v>
      </c>
      <c r="AL56" s="68">
        <f t="shared" si="18"/>
        <v>1.1666666666666667</v>
      </c>
      <c r="AM56" s="67">
        <v>18</v>
      </c>
      <c r="AN56" s="68">
        <f t="shared" si="19"/>
        <v>1.5</v>
      </c>
      <c r="AO56" s="67">
        <v>5</v>
      </c>
      <c r="AP56" s="68">
        <f t="shared" si="20"/>
        <v>0.41666666666666669</v>
      </c>
      <c r="AQ56" s="67">
        <v>15</v>
      </c>
      <c r="AR56" s="68">
        <f t="shared" si="21"/>
        <v>1.25</v>
      </c>
      <c r="AS56" s="67">
        <v>5</v>
      </c>
      <c r="AT56" s="68">
        <f t="shared" si="22"/>
        <v>0.41666666666666669</v>
      </c>
      <c r="AU56" s="67">
        <v>3</v>
      </c>
      <c r="AV56" s="68">
        <f t="shared" si="23"/>
        <v>0.25</v>
      </c>
      <c r="AW56" s="67">
        <v>9</v>
      </c>
      <c r="AX56" s="68">
        <f t="shared" si="24"/>
        <v>0.75</v>
      </c>
      <c r="AY56" s="67">
        <v>7</v>
      </c>
      <c r="AZ56" s="68">
        <f t="shared" si="25"/>
        <v>0.58333333333333337</v>
      </c>
      <c r="BA56" s="74">
        <f t="shared" si="27"/>
        <v>1061</v>
      </c>
      <c r="BB56" s="75">
        <f t="shared" si="26"/>
        <v>88.416666666666671</v>
      </c>
    </row>
    <row r="57" spans="1:54" ht="11.25" customHeight="1" x14ac:dyDescent="0.25">
      <c r="A57" s="156"/>
      <c r="B57" s="84" t="s">
        <v>56</v>
      </c>
      <c r="C57" s="67">
        <v>435</v>
      </c>
      <c r="D57" s="68">
        <f t="shared" si="1"/>
        <v>36.25</v>
      </c>
      <c r="E57" s="69">
        <v>283</v>
      </c>
      <c r="F57" s="70">
        <f t="shared" si="2"/>
        <v>23.583333333333332</v>
      </c>
      <c r="G57" s="67">
        <v>169</v>
      </c>
      <c r="H57" s="68">
        <f t="shared" si="3"/>
        <v>14.083333333333334</v>
      </c>
      <c r="I57" s="67">
        <v>141</v>
      </c>
      <c r="J57" s="68">
        <f t="shared" si="4"/>
        <v>11.75</v>
      </c>
      <c r="K57" s="67">
        <v>31</v>
      </c>
      <c r="L57" s="68">
        <f t="shared" si="5"/>
        <v>2.5833333333333335</v>
      </c>
      <c r="M57" s="67">
        <v>132</v>
      </c>
      <c r="N57" s="68">
        <f t="shared" si="6"/>
        <v>11</v>
      </c>
      <c r="O57" s="71">
        <f>'[1]FTF-A'!C59</f>
        <v>54</v>
      </c>
      <c r="P57" s="72">
        <f t="shared" si="7"/>
        <v>4.5</v>
      </c>
      <c r="Q57" s="67">
        <v>93</v>
      </c>
      <c r="R57" s="68">
        <f t="shared" si="8"/>
        <v>7.75</v>
      </c>
      <c r="S57" s="67">
        <v>74</v>
      </c>
      <c r="T57" s="68">
        <f t="shared" si="9"/>
        <v>6.166666666666667</v>
      </c>
      <c r="U57" s="69">
        <v>14</v>
      </c>
      <c r="V57" s="70">
        <f t="shared" si="10"/>
        <v>1.1666666666666667</v>
      </c>
      <c r="W57" s="67">
        <v>44</v>
      </c>
      <c r="X57" s="68">
        <f t="shared" si="11"/>
        <v>3.6666666666666665</v>
      </c>
      <c r="Y57" s="69">
        <v>30</v>
      </c>
      <c r="Z57" s="70">
        <f t="shared" si="12"/>
        <v>2.5</v>
      </c>
      <c r="AA57" s="73">
        <f>[1]CA!C59</f>
        <v>14</v>
      </c>
      <c r="AB57" s="70">
        <f t="shared" si="13"/>
        <v>1.1666666666666667</v>
      </c>
      <c r="AC57" s="67">
        <v>56</v>
      </c>
      <c r="AD57" s="68">
        <f t="shared" si="14"/>
        <v>4.666666666666667</v>
      </c>
      <c r="AE57" s="67">
        <v>46</v>
      </c>
      <c r="AF57" s="68">
        <f t="shared" si="15"/>
        <v>3.8333333333333335</v>
      </c>
      <c r="AG57" s="67">
        <v>23</v>
      </c>
      <c r="AH57" s="68">
        <f t="shared" si="16"/>
        <v>1.9166666666666667</v>
      </c>
      <c r="AI57" s="67">
        <v>22</v>
      </c>
      <c r="AJ57" s="68">
        <f t="shared" si="17"/>
        <v>1.8333333333333333</v>
      </c>
      <c r="AK57" s="67">
        <v>24</v>
      </c>
      <c r="AL57" s="68">
        <f t="shared" si="18"/>
        <v>2</v>
      </c>
      <c r="AM57" s="67">
        <v>35</v>
      </c>
      <c r="AN57" s="68">
        <f t="shared" si="19"/>
        <v>2.9166666666666665</v>
      </c>
      <c r="AO57" s="67">
        <v>8</v>
      </c>
      <c r="AP57" s="68">
        <f t="shared" si="20"/>
        <v>0.66666666666666663</v>
      </c>
      <c r="AQ57" s="67">
        <v>30</v>
      </c>
      <c r="AR57" s="68">
        <f t="shared" si="21"/>
        <v>2.5</v>
      </c>
      <c r="AS57" s="67">
        <v>28</v>
      </c>
      <c r="AT57" s="68">
        <f t="shared" si="22"/>
        <v>2.3333333333333335</v>
      </c>
      <c r="AU57" s="67">
        <v>11</v>
      </c>
      <c r="AV57" s="68">
        <f t="shared" si="23"/>
        <v>0.91666666666666663</v>
      </c>
      <c r="AW57" s="67">
        <v>9</v>
      </c>
      <c r="AX57" s="68">
        <f t="shared" si="24"/>
        <v>0.75</v>
      </c>
      <c r="AY57" s="67">
        <v>9</v>
      </c>
      <c r="AZ57" s="68">
        <f t="shared" si="25"/>
        <v>0.75</v>
      </c>
      <c r="BA57" s="74">
        <f t="shared" si="27"/>
        <v>1815</v>
      </c>
      <c r="BB57" s="75">
        <f t="shared" si="26"/>
        <v>151.25</v>
      </c>
    </row>
    <row r="58" spans="1:54" ht="11.25" customHeight="1" x14ac:dyDescent="0.25">
      <c r="A58" s="156"/>
      <c r="B58" s="84" t="s">
        <v>57</v>
      </c>
      <c r="C58" s="67">
        <v>215</v>
      </c>
      <c r="D58" s="68">
        <f t="shared" si="1"/>
        <v>17.916666666666668</v>
      </c>
      <c r="E58" s="69">
        <v>109</v>
      </c>
      <c r="F58" s="70">
        <f t="shared" si="2"/>
        <v>9.0833333333333339</v>
      </c>
      <c r="G58" s="67">
        <v>68</v>
      </c>
      <c r="H58" s="68">
        <f t="shared" si="3"/>
        <v>5.666666666666667</v>
      </c>
      <c r="I58" s="67">
        <v>53</v>
      </c>
      <c r="J58" s="68">
        <f t="shared" si="4"/>
        <v>4.416666666666667</v>
      </c>
      <c r="K58" s="67">
        <v>11</v>
      </c>
      <c r="L58" s="68">
        <f t="shared" si="5"/>
        <v>0.91666666666666663</v>
      </c>
      <c r="M58" s="67">
        <v>46</v>
      </c>
      <c r="N58" s="68">
        <f t="shared" si="6"/>
        <v>3.8333333333333335</v>
      </c>
      <c r="O58" s="71">
        <f>'[1]FTF-A'!C60</f>
        <v>13</v>
      </c>
      <c r="P58" s="72">
        <f t="shared" si="7"/>
        <v>1.0833333333333333</v>
      </c>
      <c r="Q58" s="67">
        <v>47</v>
      </c>
      <c r="R58" s="68">
        <f t="shared" si="8"/>
        <v>3.9166666666666665</v>
      </c>
      <c r="S58" s="67">
        <v>24</v>
      </c>
      <c r="T58" s="68">
        <f t="shared" si="9"/>
        <v>2</v>
      </c>
      <c r="U58" s="69">
        <v>5</v>
      </c>
      <c r="V58" s="70">
        <f t="shared" si="10"/>
        <v>0.41666666666666669</v>
      </c>
      <c r="W58" s="67">
        <v>26</v>
      </c>
      <c r="X58" s="68">
        <f t="shared" si="11"/>
        <v>2.1666666666666665</v>
      </c>
      <c r="Y58" s="69">
        <v>14</v>
      </c>
      <c r="Z58" s="70">
        <f t="shared" si="12"/>
        <v>1.1666666666666667</v>
      </c>
      <c r="AA58" s="73">
        <f>[1]CA!C60</f>
        <v>7</v>
      </c>
      <c r="AB58" s="70">
        <f t="shared" si="13"/>
        <v>0.58333333333333337</v>
      </c>
      <c r="AC58" s="67">
        <v>15</v>
      </c>
      <c r="AD58" s="68">
        <f t="shared" si="14"/>
        <v>1.25</v>
      </c>
      <c r="AE58" s="67">
        <v>12</v>
      </c>
      <c r="AF58" s="68">
        <f t="shared" si="15"/>
        <v>1</v>
      </c>
      <c r="AG58" s="67">
        <v>7</v>
      </c>
      <c r="AH58" s="68">
        <f t="shared" si="16"/>
        <v>0.58333333333333337</v>
      </c>
      <c r="AI58" s="67">
        <v>6</v>
      </c>
      <c r="AJ58" s="68">
        <f t="shared" si="17"/>
        <v>0.5</v>
      </c>
      <c r="AK58" s="67">
        <v>6</v>
      </c>
      <c r="AL58" s="68">
        <f t="shared" si="18"/>
        <v>0.5</v>
      </c>
      <c r="AM58" s="67">
        <v>15</v>
      </c>
      <c r="AN58" s="68">
        <f t="shared" si="19"/>
        <v>1.25</v>
      </c>
      <c r="AO58" s="67">
        <v>6</v>
      </c>
      <c r="AP58" s="68">
        <f t="shared" si="20"/>
        <v>0.5</v>
      </c>
      <c r="AQ58" s="67">
        <v>15</v>
      </c>
      <c r="AR58" s="68">
        <f t="shared" si="21"/>
        <v>1.25</v>
      </c>
      <c r="AS58" s="67">
        <v>12</v>
      </c>
      <c r="AT58" s="68">
        <f t="shared" si="22"/>
        <v>1</v>
      </c>
      <c r="AU58" s="67">
        <v>6</v>
      </c>
      <c r="AV58" s="68">
        <f t="shared" si="23"/>
        <v>0.5</v>
      </c>
      <c r="AW58" s="67">
        <v>10</v>
      </c>
      <c r="AX58" s="68">
        <f t="shared" si="24"/>
        <v>0.83333333333333337</v>
      </c>
      <c r="AY58" s="67">
        <v>4</v>
      </c>
      <c r="AZ58" s="68">
        <f t="shared" si="25"/>
        <v>0.33333333333333331</v>
      </c>
      <c r="BA58" s="74">
        <f t="shared" si="27"/>
        <v>752</v>
      </c>
      <c r="BB58" s="75">
        <f t="shared" si="26"/>
        <v>62.666666666666664</v>
      </c>
    </row>
    <row r="59" spans="1:54" ht="11.25" customHeight="1" x14ac:dyDescent="0.25">
      <c r="A59" s="156"/>
      <c r="B59" s="84" t="s">
        <v>58</v>
      </c>
      <c r="C59" s="67">
        <v>504</v>
      </c>
      <c r="D59" s="68">
        <f t="shared" si="1"/>
        <v>42</v>
      </c>
      <c r="E59" s="69">
        <v>322</v>
      </c>
      <c r="F59" s="70">
        <f t="shared" si="2"/>
        <v>26.833333333333332</v>
      </c>
      <c r="G59" s="67">
        <v>202</v>
      </c>
      <c r="H59" s="68">
        <f t="shared" si="3"/>
        <v>16.833333333333332</v>
      </c>
      <c r="I59" s="67">
        <v>181</v>
      </c>
      <c r="J59" s="68">
        <f t="shared" si="4"/>
        <v>15.083333333333334</v>
      </c>
      <c r="K59" s="67">
        <v>110</v>
      </c>
      <c r="L59" s="68">
        <f t="shared" si="5"/>
        <v>9.1666666666666661</v>
      </c>
      <c r="M59" s="67">
        <v>87</v>
      </c>
      <c r="N59" s="68">
        <f t="shared" si="6"/>
        <v>7.25</v>
      </c>
      <c r="O59" s="71">
        <f>'[1]FTF-A'!C61</f>
        <v>61</v>
      </c>
      <c r="P59" s="72">
        <f t="shared" si="7"/>
        <v>5.083333333333333</v>
      </c>
      <c r="Q59" s="67">
        <v>80</v>
      </c>
      <c r="R59" s="68">
        <f t="shared" si="8"/>
        <v>6.666666666666667</v>
      </c>
      <c r="S59" s="67">
        <v>106</v>
      </c>
      <c r="T59" s="68">
        <f t="shared" si="9"/>
        <v>8.8333333333333339</v>
      </c>
      <c r="U59" s="69">
        <v>16</v>
      </c>
      <c r="V59" s="70">
        <f t="shared" si="10"/>
        <v>1.3333333333333333</v>
      </c>
      <c r="W59" s="67">
        <v>65</v>
      </c>
      <c r="X59" s="68">
        <f t="shared" si="11"/>
        <v>5.416666666666667</v>
      </c>
      <c r="Y59" s="69">
        <v>32</v>
      </c>
      <c r="Z59" s="70">
        <f t="shared" si="12"/>
        <v>2.6666666666666665</v>
      </c>
      <c r="AA59" s="73">
        <f>[1]CA!C61</f>
        <v>33</v>
      </c>
      <c r="AB59" s="70">
        <f t="shared" si="13"/>
        <v>2.75</v>
      </c>
      <c r="AC59" s="67">
        <v>49</v>
      </c>
      <c r="AD59" s="68">
        <f t="shared" si="14"/>
        <v>4.083333333333333</v>
      </c>
      <c r="AE59" s="67">
        <v>30</v>
      </c>
      <c r="AF59" s="68">
        <f t="shared" si="15"/>
        <v>2.5</v>
      </c>
      <c r="AG59" s="67">
        <v>47</v>
      </c>
      <c r="AH59" s="68">
        <f t="shared" si="16"/>
        <v>3.9166666666666665</v>
      </c>
      <c r="AI59" s="67">
        <v>33</v>
      </c>
      <c r="AJ59" s="68">
        <f t="shared" si="17"/>
        <v>2.75</v>
      </c>
      <c r="AK59" s="67">
        <v>33</v>
      </c>
      <c r="AL59" s="68">
        <f t="shared" si="18"/>
        <v>2.75</v>
      </c>
      <c r="AM59" s="67">
        <v>26</v>
      </c>
      <c r="AN59" s="68">
        <f t="shared" si="19"/>
        <v>2.1666666666666665</v>
      </c>
      <c r="AO59" s="67">
        <v>6</v>
      </c>
      <c r="AP59" s="68">
        <f t="shared" si="20"/>
        <v>0.5</v>
      </c>
      <c r="AQ59" s="67">
        <v>26</v>
      </c>
      <c r="AR59" s="68">
        <f t="shared" si="21"/>
        <v>2.1666666666666665</v>
      </c>
      <c r="AS59" s="67">
        <v>40</v>
      </c>
      <c r="AT59" s="68">
        <f t="shared" si="22"/>
        <v>3.3333333333333335</v>
      </c>
      <c r="AU59" s="67">
        <v>19</v>
      </c>
      <c r="AV59" s="68">
        <f t="shared" si="23"/>
        <v>1.5833333333333333</v>
      </c>
      <c r="AW59" s="67">
        <v>26</v>
      </c>
      <c r="AX59" s="68">
        <f t="shared" si="24"/>
        <v>2.1666666666666665</v>
      </c>
      <c r="AY59" s="67">
        <v>11</v>
      </c>
      <c r="AZ59" s="68">
        <f t="shared" si="25"/>
        <v>0.91666666666666663</v>
      </c>
      <c r="BA59" s="74">
        <f t="shared" si="27"/>
        <v>2145</v>
      </c>
      <c r="BB59" s="75">
        <f t="shared" si="26"/>
        <v>178.75</v>
      </c>
    </row>
    <row r="60" spans="1:54" ht="11.25" customHeight="1" x14ac:dyDescent="0.25">
      <c r="A60" s="156"/>
      <c r="B60" s="84" t="s">
        <v>59</v>
      </c>
      <c r="C60" s="67">
        <v>331</v>
      </c>
      <c r="D60" s="68">
        <f t="shared" si="1"/>
        <v>27.583333333333332</v>
      </c>
      <c r="E60" s="69">
        <v>247</v>
      </c>
      <c r="F60" s="70">
        <f t="shared" si="2"/>
        <v>20.583333333333332</v>
      </c>
      <c r="G60" s="67">
        <v>107</v>
      </c>
      <c r="H60" s="68">
        <f t="shared" si="3"/>
        <v>8.9166666666666661</v>
      </c>
      <c r="I60" s="67">
        <v>115</v>
      </c>
      <c r="J60" s="68">
        <f t="shared" si="4"/>
        <v>9.5833333333333339</v>
      </c>
      <c r="K60" s="67">
        <v>13</v>
      </c>
      <c r="L60" s="68">
        <f t="shared" si="5"/>
        <v>1.0833333333333333</v>
      </c>
      <c r="M60" s="67">
        <v>169</v>
      </c>
      <c r="N60" s="68">
        <f t="shared" si="6"/>
        <v>14.083333333333334</v>
      </c>
      <c r="O60" s="71">
        <f>'[1]FTF-A'!C62</f>
        <v>35</v>
      </c>
      <c r="P60" s="72">
        <f t="shared" si="7"/>
        <v>2.9166666666666665</v>
      </c>
      <c r="Q60" s="67">
        <v>63</v>
      </c>
      <c r="R60" s="68">
        <f t="shared" si="8"/>
        <v>5.25</v>
      </c>
      <c r="S60" s="67">
        <v>71</v>
      </c>
      <c r="T60" s="68">
        <f t="shared" si="9"/>
        <v>5.916666666666667</v>
      </c>
      <c r="U60" s="69">
        <v>4</v>
      </c>
      <c r="V60" s="70">
        <f t="shared" si="10"/>
        <v>0.33333333333333331</v>
      </c>
      <c r="W60" s="67">
        <v>35</v>
      </c>
      <c r="X60" s="68">
        <f t="shared" si="11"/>
        <v>2.9166666666666665</v>
      </c>
      <c r="Y60" s="69">
        <v>21</v>
      </c>
      <c r="Z60" s="70">
        <f t="shared" si="12"/>
        <v>1.75</v>
      </c>
      <c r="AA60" s="73">
        <f>[1]CA!C62</f>
        <v>5</v>
      </c>
      <c r="AB60" s="70">
        <f t="shared" si="13"/>
        <v>0.41666666666666669</v>
      </c>
      <c r="AC60" s="67">
        <v>29</v>
      </c>
      <c r="AD60" s="68">
        <f t="shared" si="14"/>
        <v>2.4166666666666665</v>
      </c>
      <c r="AE60" s="67">
        <v>20</v>
      </c>
      <c r="AF60" s="68">
        <f t="shared" si="15"/>
        <v>1.6666666666666667</v>
      </c>
      <c r="AG60" s="67">
        <v>13</v>
      </c>
      <c r="AH60" s="68">
        <f t="shared" si="16"/>
        <v>1.0833333333333333</v>
      </c>
      <c r="AI60" s="67">
        <v>8</v>
      </c>
      <c r="AJ60" s="68">
        <f t="shared" si="17"/>
        <v>0.66666666666666663</v>
      </c>
      <c r="AK60" s="67">
        <v>17</v>
      </c>
      <c r="AL60" s="68">
        <f t="shared" si="18"/>
        <v>1.4166666666666667</v>
      </c>
      <c r="AM60" s="67">
        <v>29</v>
      </c>
      <c r="AN60" s="68">
        <f t="shared" si="19"/>
        <v>2.4166666666666665</v>
      </c>
      <c r="AO60" s="67">
        <v>2</v>
      </c>
      <c r="AP60" s="68">
        <f t="shared" si="20"/>
        <v>0.16666666666666666</v>
      </c>
      <c r="AQ60" s="67">
        <v>9</v>
      </c>
      <c r="AR60" s="68">
        <f t="shared" si="21"/>
        <v>0.75</v>
      </c>
      <c r="AS60" s="67">
        <v>20</v>
      </c>
      <c r="AT60" s="68">
        <f t="shared" si="22"/>
        <v>1.6666666666666667</v>
      </c>
      <c r="AU60" s="67">
        <v>19</v>
      </c>
      <c r="AV60" s="68">
        <f t="shared" si="23"/>
        <v>1.5833333333333333</v>
      </c>
      <c r="AW60" s="67">
        <v>6</v>
      </c>
      <c r="AX60" s="68">
        <f t="shared" si="24"/>
        <v>0.5</v>
      </c>
      <c r="AY60" s="67">
        <v>4</v>
      </c>
      <c r="AZ60" s="68">
        <f t="shared" si="25"/>
        <v>0.33333333333333331</v>
      </c>
      <c r="BA60" s="74">
        <f t="shared" si="27"/>
        <v>1392</v>
      </c>
      <c r="BB60" s="75">
        <f t="shared" si="26"/>
        <v>116</v>
      </c>
    </row>
    <row r="61" spans="1:54" ht="11.25" customHeight="1" x14ac:dyDescent="0.25">
      <c r="A61" s="156"/>
      <c r="B61" s="84" t="s">
        <v>60</v>
      </c>
      <c r="C61" s="67">
        <v>816</v>
      </c>
      <c r="D61" s="68">
        <f t="shared" si="1"/>
        <v>68</v>
      </c>
      <c r="E61" s="69">
        <v>471</v>
      </c>
      <c r="F61" s="70">
        <f t="shared" si="2"/>
        <v>39.25</v>
      </c>
      <c r="G61" s="67">
        <v>326</v>
      </c>
      <c r="H61" s="68">
        <f t="shared" si="3"/>
        <v>27.166666666666668</v>
      </c>
      <c r="I61" s="67">
        <v>307</v>
      </c>
      <c r="J61" s="68">
        <f t="shared" si="4"/>
        <v>25.583333333333332</v>
      </c>
      <c r="K61" s="67">
        <v>93</v>
      </c>
      <c r="L61" s="68">
        <f t="shared" si="5"/>
        <v>7.75</v>
      </c>
      <c r="M61" s="67">
        <v>138</v>
      </c>
      <c r="N61" s="68">
        <f t="shared" si="6"/>
        <v>11.5</v>
      </c>
      <c r="O61" s="71">
        <f>'[1]FTF-A'!C63</f>
        <v>119</v>
      </c>
      <c r="P61" s="72">
        <f t="shared" si="7"/>
        <v>9.9166666666666661</v>
      </c>
      <c r="Q61" s="67">
        <v>375</v>
      </c>
      <c r="R61" s="68">
        <f t="shared" si="8"/>
        <v>31.25</v>
      </c>
      <c r="S61" s="67">
        <v>140</v>
      </c>
      <c r="T61" s="68">
        <f t="shared" si="9"/>
        <v>11.666666666666666</v>
      </c>
      <c r="U61" s="69">
        <v>31</v>
      </c>
      <c r="V61" s="70">
        <f t="shared" si="10"/>
        <v>2.5833333333333335</v>
      </c>
      <c r="W61" s="67">
        <v>70</v>
      </c>
      <c r="X61" s="68">
        <f t="shared" si="11"/>
        <v>5.833333333333333</v>
      </c>
      <c r="Y61" s="69">
        <v>56</v>
      </c>
      <c r="Z61" s="70">
        <f t="shared" si="12"/>
        <v>4.666666666666667</v>
      </c>
      <c r="AA61" s="73">
        <f>[1]CA!C63</f>
        <v>35</v>
      </c>
      <c r="AB61" s="70">
        <f t="shared" si="13"/>
        <v>2.9166666666666665</v>
      </c>
      <c r="AC61" s="67">
        <v>130</v>
      </c>
      <c r="AD61" s="68">
        <f t="shared" si="14"/>
        <v>10.833333333333334</v>
      </c>
      <c r="AE61" s="67">
        <v>99</v>
      </c>
      <c r="AF61" s="68">
        <f t="shared" si="15"/>
        <v>8.25</v>
      </c>
      <c r="AG61" s="67">
        <v>78</v>
      </c>
      <c r="AH61" s="68">
        <f t="shared" si="16"/>
        <v>6.5</v>
      </c>
      <c r="AI61" s="67">
        <v>108</v>
      </c>
      <c r="AJ61" s="68">
        <f t="shared" si="17"/>
        <v>9</v>
      </c>
      <c r="AK61" s="67">
        <v>56</v>
      </c>
      <c r="AL61" s="68">
        <f t="shared" si="18"/>
        <v>4.666666666666667</v>
      </c>
      <c r="AM61" s="67">
        <v>72</v>
      </c>
      <c r="AN61" s="68">
        <f t="shared" si="19"/>
        <v>6</v>
      </c>
      <c r="AO61" s="67">
        <v>12</v>
      </c>
      <c r="AP61" s="68">
        <f t="shared" si="20"/>
        <v>1</v>
      </c>
      <c r="AQ61" s="67">
        <v>27</v>
      </c>
      <c r="AR61" s="68">
        <f t="shared" si="21"/>
        <v>2.25</v>
      </c>
      <c r="AS61" s="67">
        <v>238</v>
      </c>
      <c r="AT61" s="68">
        <f t="shared" si="22"/>
        <v>19.833333333333332</v>
      </c>
      <c r="AU61" s="67">
        <v>43</v>
      </c>
      <c r="AV61" s="68">
        <f t="shared" si="23"/>
        <v>3.5833333333333335</v>
      </c>
      <c r="AW61" s="67">
        <v>32</v>
      </c>
      <c r="AX61" s="68">
        <f t="shared" si="24"/>
        <v>2.6666666666666665</v>
      </c>
      <c r="AY61" s="67">
        <v>21</v>
      </c>
      <c r="AZ61" s="68">
        <f t="shared" si="25"/>
        <v>1.75</v>
      </c>
      <c r="BA61" s="74">
        <f t="shared" si="27"/>
        <v>3893</v>
      </c>
      <c r="BB61" s="75">
        <f t="shared" si="26"/>
        <v>324.41666666666669</v>
      </c>
    </row>
    <row r="62" spans="1:54" ht="11.25" customHeight="1" x14ac:dyDescent="0.25">
      <c r="A62" s="156"/>
      <c r="B62" s="84" t="s">
        <v>61</v>
      </c>
      <c r="C62" s="67">
        <v>407</v>
      </c>
      <c r="D62" s="68">
        <f t="shared" si="1"/>
        <v>33.916666666666664</v>
      </c>
      <c r="E62" s="69">
        <v>198</v>
      </c>
      <c r="F62" s="70">
        <f t="shared" si="2"/>
        <v>16.5</v>
      </c>
      <c r="G62" s="67">
        <v>91</v>
      </c>
      <c r="H62" s="68">
        <f t="shared" si="3"/>
        <v>7.583333333333333</v>
      </c>
      <c r="I62" s="67">
        <v>117</v>
      </c>
      <c r="J62" s="68">
        <f t="shared" si="4"/>
        <v>9.75</v>
      </c>
      <c r="K62" s="67">
        <v>20</v>
      </c>
      <c r="L62" s="68">
        <f t="shared" si="5"/>
        <v>1.6666666666666667</v>
      </c>
      <c r="M62" s="67">
        <v>82</v>
      </c>
      <c r="N62" s="68">
        <f t="shared" si="6"/>
        <v>6.833333333333333</v>
      </c>
      <c r="O62" s="71">
        <f>'[1]FTF-A'!C64</f>
        <v>37</v>
      </c>
      <c r="P62" s="72">
        <f t="shared" si="7"/>
        <v>3.0833333333333335</v>
      </c>
      <c r="Q62" s="67">
        <v>106</v>
      </c>
      <c r="R62" s="68">
        <f t="shared" si="8"/>
        <v>8.8333333333333339</v>
      </c>
      <c r="S62" s="67">
        <v>54</v>
      </c>
      <c r="T62" s="68">
        <f t="shared" si="9"/>
        <v>4.5</v>
      </c>
      <c r="U62" s="69">
        <v>6</v>
      </c>
      <c r="V62" s="70">
        <f t="shared" si="10"/>
        <v>0.5</v>
      </c>
      <c r="W62" s="67">
        <v>38</v>
      </c>
      <c r="X62" s="68">
        <f t="shared" si="11"/>
        <v>3.1666666666666665</v>
      </c>
      <c r="Y62" s="69">
        <v>28</v>
      </c>
      <c r="Z62" s="70">
        <f t="shared" si="12"/>
        <v>2.3333333333333335</v>
      </c>
      <c r="AA62" s="73">
        <f>[1]CA!C64</f>
        <v>5</v>
      </c>
      <c r="AB62" s="70">
        <f t="shared" si="13"/>
        <v>0.41666666666666669</v>
      </c>
      <c r="AC62" s="67">
        <v>46</v>
      </c>
      <c r="AD62" s="68">
        <f t="shared" si="14"/>
        <v>3.8333333333333335</v>
      </c>
      <c r="AE62" s="67">
        <v>35</v>
      </c>
      <c r="AF62" s="68">
        <f t="shared" si="15"/>
        <v>2.9166666666666665</v>
      </c>
      <c r="AG62" s="67">
        <v>20</v>
      </c>
      <c r="AH62" s="68">
        <f t="shared" si="16"/>
        <v>1.6666666666666667</v>
      </c>
      <c r="AI62" s="67">
        <v>22</v>
      </c>
      <c r="AJ62" s="68">
        <f t="shared" si="17"/>
        <v>1.8333333333333333</v>
      </c>
      <c r="AK62" s="67">
        <v>12</v>
      </c>
      <c r="AL62" s="68">
        <f t="shared" si="18"/>
        <v>1</v>
      </c>
      <c r="AM62" s="67">
        <v>15</v>
      </c>
      <c r="AN62" s="68">
        <f t="shared" si="19"/>
        <v>1.25</v>
      </c>
      <c r="AO62" s="67">
        <v>3</v>
      </c>
      <c r="AP62" s="68">
        <f t="shared" si="20"/>
        <v>0.25</v>
      </c>
      <c r="AQ62" s="67">
        <v>12</v>
      </c>
      <c r="AR62" s="68">
        <f t="shared" si="21"/>
        <v>1</v>
      </c>
      <c r="AS62" s="67">
        <v>33</v>
      </c>
      <c r="AT62" s="68">
        <f t="shared" si="22"/>
        <v>2.75</v>
      </c>
      <c r="AU62" s="67">
        <v>10</v>
      </c>
      <c r="AV62" s="68">
        <f t="shared" si="23"/>
        <v>0.83333333333333337</v>
      </c>
      <c r="AW62" s="67">
        <v>10</v>
      </c>
      <c r="AX62" s="68">
        <f t="shared" si="24"/>
        <v>0.83333333333333337</v>
      </c>
      <c r="AY62" s="67">
        <v>6</v>
      </c>
      <c r="AZ62" s="68">
        <f t="shared" si="25"/>
        <v>0.5</v>
      </c>
      <c r="BA62" s="74">
        <f t="shared" si="27"/>
        <v>1413</v>
      </c>
      <c r="BB62" s="75">
        <f t="shared" si="26"/>
        <v>117.75</v>
      </c>
    </row>
    <row r="63" spans="1:54" ht="11.25" customHeight="1" x14ac:dyDescent="0.25">
      <c r="A63" s="156"/>
      <c r="B63" s="84" t="s">
        <v>62</v>
      </c>
      <c r="C63" s="67">
        <v>334</v>
      </c>
      <c r="D63" s="68">
        <f t="shared" si="1"/>
        <v>27.833333333333332</v>
      </c>
      <c r="E63" s="69">
        <v>213</v>
      </c>
      <c r="F63" s="70">
        <f t="shared" si="2"/>
        <v>17.75</v>
      </c>
      <c r="G63" s="67">
        <v>108</v>
      </c>
      <c r="H63" s="68">
        <f t="shared" si="3"/>
        <v>9</v>
      </c>
      <c r="I63" s="67">
        <v>96</v>
      </c>
      <c r="J63" s="68">
        <f t="shared" si="4"/>
        <v>8</v>
      </c>
      <c r="K63" s="67">
        <v>18</v>
      </c>
      <c r="L63" s="68">
        <f t="shared" si="5"/>
        <v>1.5</v>
      </c>
      <c r="M63" s="67">
        <v>64</v>
      </c>
      <c r="N63" s="68">
        <f t="shared" si="6"/>
        <v>5.333333333333333</v>
      </c>
      <c r="O63" s="71">
        <f>'[1]FTF-A'!C65</f>
        <v>45</v>
      </c>
      <c r="P63" s="72">
        <f t="shared" si="7"/>
        <v>3.75</v>
      </c>
      <c r="Q63" s="67">
        <v>101</v>
      </c>
      <c r="R63" s="68">
        <f t="shared" si="8"/>
        <v>8.4166666666666661</v>
      </c>
      <c r="S63" s="67">
        <v>47</v>
      </c>
      <c r="T63" s="68">
        <f t="shared" si="9"/>
        <v>3.9166666666666665</v>
      </c>
      <c r="U63" s="69">
        <v>8</v>
      </c>
      <c r="V63" s="70">
        <f t="shared" si="10"/>
        <v>0.66666666666666663</v>
      </c>
      <c r="W63" s="67">
        <v>42</v>
      </c>
      <c r="X63" s="68">
        <f t="shared" si="11"/>
        <v>3.5</v>
      </c>
      <c r="Y63" s="69">
        <v>26</v>
      </c>
      <c r="Z63" s="70">
        <f t="shared" si="12"/>
        <v>2.1666666666666665</v>
      </c>
      <c r="AA63" s="73">
        <f>[1]CA!C65</f>
        <v>9</v>
      </c>
      <c r="AB63" s="70">
        <f t="shared" si="13"/>
        <v>0.75</v>
      </c>
      <c r="AC63" s="67">
        <v>21</v>
      </c>
      <c r="AD63" s="68">
        <f t="shared" si="14"/>
        <v>1.75</v>
      </c>
      <c r="AE63" s="67">
        <v>31</v>
      </c>
      <c r="AF63" s="68">
        <f t="shared" si="15"/>
        <v>2.5833333333333335</v>
      </c>
      <c r="AG63" s="67">
        <v>11</v>
      </c>
      <c r="AH63" s="68">
        <f t="shared" si="16"/>
        <v>0.91666666666666663</v>
      </c>
      <c r="AI63" s="67">
        <v>21</v>
      </c>
      <c r="AJ63" s="68">
        <f t="shared" si="17"/>
        <v>1.75</v>
      </c>
      <c r="AK63" s="67">
        <v>8</v>
      </c>
      <c r="AL63" s="68">
        <f t="shared" si="18"/>
        <v>0.66666666666666663</v>
      </c>
      <c r="AM63" s="67">
        <v>20</v>
      </c>
      <c r="AN63" s="68">
        <f t="shared" si="19"/>
        <v>1.6666666666666667</v>
      </c>
      <c r="AO63" s="67">
        <v>2</v>
      </c>
      <c r="AP63" s="68">
        <f t="shared" si="20"/>
        <v>0.16666666666666666</v>
      </c>
      <c r="AQ63" s="67">
        <v>19</v>
      </c>
      <c r="AR63" s="68">
        <f t="shared" si="21"/>
        <v>1.5833333333333333</v>
      </c>
      <c r="AS63" s="67">
        <v>35</v>
      </c>
      <c r="AT63" s="68">
        <f t="shared" si="22"/>
        <v>2.9166666666666665</v>
      </c>
      <c r="AU63" s="67">
        <v>14</v>
      </c>
      <c r="AV63" s="68">
        <f t="shared" si="23"/>
        <v>1.1666666666666667</v>
      </c>
      <c r="AW63" s="67">
        <v>13</v>
      </c>
      <c r="AX63" s="68">
        <f t="shared" si="24"/>
        <v>1.0833333333333333</v>
      </c>
      <c r="AY63" s="67">
        <v>4</v>
      </c>
      <c r="AZ63" s="68">
        <f t="shared" si="25"/>
        <v>0.33333333333333331</v>
      </c>
      <c r="BA63" s="74">
        <f t="shared" si="27"/>
        <v>1310</v>
      </c>
      <c r="BB63" s="75">
        <f t="shared" si="26"/>
        <v>109.16666666666667</v>
      </c>
    </row>
    <row r="64" spans="1:54" ht="11.25" customHeight="1" x14ac:dyDescent="0.25">
      <c r="A64" s="156"/>
      <c r="B64" s="84" t="s">
        <v>63</v>
      </c>
      <c r="C64" s="67">
        <v>421</v>
      </c>
      <c r="D64" s="68">
        <f t="shared" si="1"/>
        <v>35.083333333333336</v>
      </c>
      <c r="E64" s="69">
        <v>370</v>
      </c>
      <c r="F64" s="70">
        <f t="shared" si="2"/>
        <v>30.833333333333332</v>
      </c>
      <c r="G64" s="67">
        <v>201</v>
      </c>
      <c r="H64" s="68">
        <f t="shared" si="3"/>
        <v>16.75</v>
      </c>
      <c r="I64" s="67">
        <v>183</v>
      </c>
      <c r="J64" s="68">
        <f t="shared" si="4"/>
        <v>15.25</v>
      </c>
      <c r="K64" s="67">
        <v>36</v>
      </c>
      <c r="L64" s="68">
        <f t="shared" si="5"/>
        <v>3</v>
      </c>
      <c r="M64" s="67">
        <v>97</v>
      </c>
      <c r="N64" s="68">
        <f t="shared" si="6"/>
        <v>8.0833333333333339</v>
      </c>
      <c r="O64" s="71">
        <f>'[1]FTF-A'!C66</f>
        <v>67</v>
      </c>
      <c r="P64" s="72">
        <f t="shared" si="7"/>
        <v>5.583333333333333</v>
      </c>
      <c r="Q64" s="67">
        <v>67</v>
      </c>
      <c r="R64" s="68">
        <f t="shared" si="8"/>
        <v>5.583333333333333</v>
      </c>
      <c r="S64" s="67">
        <v>71</v>
      </c>
      <c r="T64" s="68">
        <f t="shared" si="9"/>
        <v>5.916666666666667</v>
      </c>
      <c r="U64" s="69">
        <v>11</v>
      </c>
      <c r="V64" s="70">
        <f t="shared" si="10"/>
        <v>0.91666666666666663</v>
      </c>
      <c r="W64" s="67">
        <v>43</v>
      </c>
      <c r="X64" s="68">
        <f t="shared" si="11"/>
        <v>3.5833333333333335</v>
      </c>
      <c r="Y64" s="69">
        <v>45</v>
      </c>
      <c r="Z64" s="70">
        <f t="shared" si="12"/>
        <v>3.75</v>
      </c>
      <c r="AA64" s="73">
        <f>[1]CA!C66</f>
        <v>15</v>
      </c>
      <c r="AB64" s="70">
        <f t="shared" si="13"/>
        <v>1.25</v>
      </c>
      <c r="AC64" s="67">
        <v>54</v>
      </c>
      <c r="AD64" s="68">
        <f t="shared" si="14"/>
        <v>4.5</v>
      </c>
      <c r="AE64" s="67">
        <v>38</v>
      </c>
      <c r="AF64" s="68">
        <f t="shared" si="15"/>
        <v>3.1666666666666665</v>
      </c>
      <c r="AG64" s="67">
        <v>12</v>
      </c>
      <c r="AH64" s="68">
        <f t="shared" si="16"/>
        <v>1</v>
      </c>
      <c r="AI64" s="67">
        <v>21</v>
      </c>
      <c r="AJ64" s="68">
        <f t="shared" si="17"/>
        <v>1.75</v>
      </c>
      <c r="AK64" s="67">
        <v>26</v>
      </c>
      <c r="AL64" s="68">
        <f t="shared" si="18"/>
        <v>2.1666666666666665</v>
      </c>
      <c r="AM64" s="67">
        <v>40</v>
      </c>
      <c r="AN64" s="68">
        <f t="shared" si="19"/>
        <v>3.3333333333333335</v>
      </c>
      <c r="AO64" s="67">
        <v>4</v>
      </c>
      <c r="AP64" s="68">
        <f t="shared" si="20"/>
        <v>0.33333333333333331</v>
      </c>
      <c r="AQ64" s="67">
        <v>24</v>
      </c>
      <c r="AR64" s="68">
        <f t="shared" si="21"/>
        <v>2</v>
      </c>
      <c r="AS64" s="67">
        <v>26</v>
      </c>
      <c r="AT64" s="68">
        <f t="shared" si="22"/>
        <v>2.1666666666666665</v>
      </c>
      <c r="AU64" s="67">
        <v>19</v>
      </c>
      <c r="AV64" s="68">
        <f t="shared" si="23"/>
        <v>1.5833333333333333</v>
      </c>
      <c r="AW64" s="67">
        <v>13</v>
      </c>
      <c r="AX64" s="68">
        <f t="shared" si="24"/>
        <v>1.0833333333333333</v>
      </c>
      <c r="AY64" s="67">
        <v>14</v>
      </c>
      <c r="AZ64" s="68">
        <f t="shared" si="25"/>
        <v>1.1666666666666667</v>
      </c>
      <c r="BA64" s="74">
        <f t="shared" si="27"/>
        <v>1918</v>
      </c>
      <c r="BB64" s="75">
        <f t="shared" si="26"/>
        <v>159.83333333333334</v>
      </c>
    </row>
    <row r="65" spans="1:54" ht="11.25" customHeight="1" x14ac:dyDescent="0.25">
      <c r="A65" s="156"/>
      <c r="B65" s="84" t="s">
        <v>64</v>
      </c>
      <c r="C65" s="67">
        <v>430</v>
      </c>
      <c r="D65" s="68">
        <f t="shared" si="1"/>
        <v>35.833333333333336</v>
      </c>
      <c r="E65" s="69">
        <v>177</v>
      </c>
      <c r="F65" s="70">
        <f t="shared" si="2"/>
        <v>14.75</v>
      </c>
      <c r="G65" s="67">
        <v>215</v>
      </c>
      <c r="H65" s="68">
        <f t="shared" si="3"/>
        <v>17.916666666666668</v>
      </c>
      <c r="I65" s="67">
        <v>125</v>
      </c>
      <c r="J65" s="68">
        <f t="shared" si="4"/>
        <v>10.416666666666666</v>
      </c>
      <c r="K65" s="67">
        <v>60</v>
      </c>
      <c r="L65" s="68">
        <f t="shared" si="5"/>
        <v>5</v>
      </c>
      <c r="M65" s="67">
        <v>74</v>
      </c>
      <c r="N65" s="68">
        <f t="shared" si="6"/>
        <v>6.166666666666667</v>
      </c>
      <c r="O65" s="71">
        <f>'[1]FTF-A'!C67</f>
        <v>44</v>
      </c>
      <c r="P65" s="72">
        <f t="shared" si="7"/>
        <v>3.6666666666666665</v>
      </c>
      <c r="Q65" s="67">
        <v>92</v>
      </c>
      <c r="R65" s="68">
        <f t="shared" si="8"/>
        <v>7.666666666666667</v>
      </c>
      <c r="S65" s="67">
        <v>72</v>
      </c>
      <c r="T65" s="68">
        <f t="shared" si="9"/>
        <v>6</v>
      </c>
      <c r="U65" s="69">
        <v>14</v>
      </c>
      <c r="V65" s="70">
        <f t="shared" si="10"/>
        <v>1.1666666666666667</v>
      </c>
      <c r="W65" s="67">
        <v>67</v>
      </c>
      <c r="X65" s="68">
        <f t="shared" si="11"/>
        <v>5.583333333333333</v>
      </c>
      <c r="Y65" s="69">
        <v>38</v>
      </c>
      <c r="Z65" s="70">
        <f t="shared" si="12"/>
        <v>3.1666666666666665</v>
      </c>
      <c r="AA65" s="73">
        <f>[1]CA!C67</f>
        <v>23</v>
      </c>
      <c r="AB65" s="70">
        <f t="shared" si="13"/>
        <v>1.9166666666666667</v>
      </c>
      <c r="AC65" s="67">
        <v>35</v>
      </c>
      <c r="AD65" s="68">
        <f t="shared" si="14"/>
        <v>2.9166666666666665</v>
      </c>
      <c r="AE65" s="67">
        <v>34</v>
      </c>
      <c r="AF65" s="68">
        <f t="shared" si="15"/>
        <v>2.8333333333333335</v>
      </c>
      <c r="AG65" s="67">
        <v>22</v>
      </c>
      <c r="AH65" s="68">
        <f t="shared" si="16"/>
        <v>1.8333333333333333</v>
      </c>
      <c r="AI65" s="67">
        <v>23</v>
      </c>
      <c r="AJ65" s="68">
        <f t="shared" si="17"/>
        <v>1.9166666666666667</v>
      </c>
      <c r="AK65" s="67">
        <v>23</v>
      </c>
      <c r="AL65" s="68">
        <f t="shared" si="18"/>
        <v>1.9166666666666667</v>
      </c>
      <c r="AM65" s="67">
        <v>22</v>
      </c>
      <c r="AN65" s="68">
        <f t="shared" si="19"/>
        <v>1.8333333333333333</v>
      </c>
      <c r="AO65" s="67">
        <v>6</v>
      </c>
      <c r="AP65" s="68">
        <f t="shared" si="20"/>
        <v>0.5</v>
      </c>
      <c r="AQ65" s="67">
        <v>13</v>
      </c>
      <c r="AR65" s="68">
        <f t="shared" si="21"/>
        <v>1.0833333333333333</v>
      </c>
      <c r="AS65" s="67">
        <v>25</v>
      </c>
      <c r="AT65" s="68">
        <f t="shared" si="22"/>
        <v>2.0833333333333335</v>
      </c>
      <c r="AU65" s="67">
        <v>13</v>
      </c>
      <c r="AV65" s="68">
        <f t="shared" si="23"/>
        <v>1.0833333333333333</v>
      </c>
      <c r="AW65" s="67">
        <v>17</v>
      </c>
      <c r="AX65" s="68">
        <f t="shared" si="24"/>
        <v>1.4166666666666667</v>
      </c>
      <c r="AY65" s="67">
        <v>13</v>
      </c>
      <c r="AZ65" s="68">
        <f t="shared" si="25"/>
        <v>1.0833333333333333</v>
      </c>
      <c r="BA65" s="74">
        <f t="shared" si="27"/>
        <v>1677</v>
      </c>
      <c r="BB65" s="75">
        <f t="shared" si="26"/>
        <v>139.75</v>
      </c>
    </row>
    <row r="66" spans="1:54" ht="11.25" customHeight="1" x14ac:dyDescent="0.25">
      <c r="A66" s="156"/>
      <c r="B66" s="84" t="s">
        <v>65</v>
      </c>
      <c r="C66" s="67">
        <v>531</v>
      </c>
      <c r="D66" s="68">
        <f t="shared" si="1"/>
        <v>44.25</v>
      </c>
      <c r="E66" s="69">
        <v>426</v>
      </c>
      <c r="F66" s="70">
        <f t="shared" si="2"/>
        <v>35.5</v>
      </c>
      <c r="G66" s="67">
        <v>325</v>
      </c>
      <c r="H66" s="68">
        <f t="shared" si="3"/>
        <v>27.083333333333332</v>
      </c>
      <c r="I66" s="67">
        <v>150</v>
      </c>
      <c r="J66" s="68">
        <f t="shared" si="4"/>
        <v>12.5</v>
      </c>
      <c r="K66" s="67">
        <v>81</v>
      </c>
      <c r="L66" s="68">
        <f t="shared" si="5"/>
        <v>6.75</v>
      </c>
      <c r="M66" s="67">
        <v>138</v>
      </c>
      <c r="N66" s="68">
        <f t="shared" si="6"/>
        <v>11.5</v>
      </c>
      <c r="O66" s="71">
        <f>'[1]FTF-A'!C68</f>
        <v>86</v>
      </c>
      <c r="P66" s="72">
        <f t="shared" si="7"/>
        <v>7.166666666666667</v>
      </c>
      <c r="Q66" s="67">
        <v>169</v>
      </c>
      <c r="R66" s="68">
        <f t="shared" si="8"/>
        <v>14.083333333333334</v>
      </c>
      <c r="S66" s="67">
        <v>116</v>
      </c>
      <c r="T66" s="68">
        <f t="shared" si="9"/>
        <v>9.6666666666666661</v>
      </c>
      <c r="U66" s="69">
        <v>30</v>
      </c>
      <c r="V66" s="70">
        <f t="shared" si="10"/>
        <v>2.5</v>
      </c>
      <c r="W66" s="67">
        <v>122</v>
      </c>
      <c r="X66" s="68">
        <f t="shared" si="11"/>
        <v>10.166666666666666</v>
      </c>
      <c r="Y66" s="69">
        <v>94</v>
      </c>
      <c r="Z66" s="70">
        <f t="shared" si="12"/>
        <v>7.833333333333333</v>
      </c>
      <c r="AA66" s="73">
        <f>[1]CA!C68</f>
        <v>42</v>
      </c>
      <c r="AB66" s="70">
        <f t="shared" si="13"/>
        <v>3.5</v>
      </c>
      <c r="AC66" s="67">
        <v>60</v>
      </c>
      <c r="AD66" s="68">
        <f t="shared" si="14"/>
        <v>5</v>
      </c>
      <c r="AE66" s="67">
        <v>51</v>
      </c>
      <c r="AF66" s="68">
        <f t="shared" si="15"/>
        <v>4.25</v>
      </c>
      <c r="AG66" s="67">
        <v>62</v>
      </c>
      <c r="AH66" s="68">
        <f t="shared" si="16"/>
        <v>5.166666666666667</v>
      </c>
      <c r="AI66" s="67">
        <v>44</v>
      </c>
      <c r="AJ66" s="68">
        <f t="shared" si="17"/>
        <v>3.6666666666666665</v>
      </c>
      <c r="AK66" s="67">
        <v>26</v>
      </c>
      <c r="AL66" s="68">
        <f t="shared" si="18"/>
        <v>2.1666666666666665</v>
      </c>
      <c r="AM66" s="67">
        <v>37</v>
      </c>
      <c r="AN66" s="68">
        <f t="shared" si="19"/>
        <v>3.0833333333333335</v>
      </c>
      <c r="AO66" s="67">
        <v>27</v>
      </c>
      <c r="AP66" s="68">
        <f t="shared" si="20"/>
        <v>2.25</v>
      </c>
      <c r="AQ66" s="67">
        <v>41</v>
      </c>
      <c r="AR66" s="68">
        <f t="shared" si="21"/>
        <v>3.4166666666666665</v>
      </c>
      <c r="AS66" s="67">
        <v>26</v>
      </c>
      <c r="AT66" s="68">
        <f t="shared" si="22"/>
        <v>2.1666666666666665</v>
      </c>
      <c r="AU66" s="67">
        <v>47</v>
      </c>
      <c r="AV66" s="68">
        <f t="shared" si="23"/>
        <v>3.9166666666666665</v>
      </c>
      <c r="AW66" s="67">
        <v>25</v>
      </c>
      <c r="AX66" s="68">
        <f t="shared" si="24"/>
        <v>2.0833333333333335</v>
      </c>
      <c r="AY66" s="67">
        <v>20</v>
      </c>
      <c r="AZ66" s="68">
        <f t="shared" si="25"/>
        <v>1.6666666666666667</v>
      </c>
      <c r="BA66" s="74">
        <f t="shared" si="27"/>
        <v>2776</v>
      </c>
      <c r="BB66" s="75">
        <f t="shared" si="26"/>
        <v>231.33333333333334</v>
      </c>
    </row>
    <row r="67" spans="1:54" ht="11.25" customHeight="1" x14ac:dyDescent="0.25">
      <c r="A67" s="156"/>
      <c r="B67" s="87" t="s">
        <v>66</v>
      </c>
      <c r="C67" s="67">
        <v>720</v>
      </c>
      <c r="D67" s="68">
        <f t="shared" si="1"/>
        <v>60</v>
      </c>
      <c r="E67" s="69">
        <v>464</v>
      </c>
      <c r="F67" s="70">
        <f t="shared" si="2"/>
        <v>38.666666666666664</v>
      </c>
      <c r="G67" s="67">
        <v>365</v>
      </c>
      <c r="H67" s="68">
        <f t="shared" si="3"/>
        <v>30.416666666666668</v>
      </c>
      <c r="I67" s="67">
        <v>199</v>
      </c>
      <c r="J67" s="68">
        <f t="shared" si="4"/>
        <v>16.583333333333332</v>
      </c>
      <c r="K67" s="67">
        <v>123</v>
      </c>
      <c r="L67" s="68">
        <f t="shared" si="5"/>
        <v>10.25</v>
      </c>
      <c r="M67" s="67">
        <v>228</v>
      </c>
      <c r="N67" s="68">
        <f t="shared" si="6"/>
        <v>19</v>
      </c>
      <c r="O67" s="71">
        <f>'[1]FTF-A'!C69</f>
        <v>119</v>
      </c>
      <c r="P67" s="72">
        <f t="shared" si="7"/>
        <v>9.9166666666666661</v>
      </c>
      <c r="Q67" s="67">
        <v>149</v>
      </c>
      <c r="R67" s="68">
        <f t="shared" si="8"/>
        <v>12.416666666666666</v>
      </c>
      <c r="S67" s="67">
        <v>84</v>
      </c>
      <c r="T67" s="68">
        <f t="shared" si="9"/>
        <v>7</v>
      </c>
      <c r="U67" s="69">
        <v>38</v>
      </c>
      <c r="V67" s="70">
        <f t="shared" si="10"/>
        <v>3.1666666666666665</v>
      </c>
      <c r="W67" s="67">
        <v>101</v>
      </c>
      <c r="X67" s="68">
        <f t="shared" si="11"/>
        <v>8.4166666666666661</v>
      </c>
      <c r="Y67" s="69">
        <v>110</v>
      </c>
      <c r="Z67" s="70">
        <f t="shared" si="12"/>
        <v>9.1666666666666661</v>
      </c>
      <c r="AA67" s="73">
        <f>[1]CA!C69</f>
        <v>48</v>
      </c>
      <c r="AB67" s="70">
        <f t="shared" si="13"/>
        <v>4</v>
      </c>
      <c r="AC67" s="67">
        <v>87</v>
      </c>
      <c r="AD67" s="68">
        <f t="shared" si="14"/>
        <v>7.25</v>
      </c>
      <c r="AE67" s="67">
        <v>77</v>
      </c>
      <c r="AF67" s="68">
        <f t="shared" si="15"/>
        <v>6.416666666666667</v>
      </c>
      <c r="AG67" s="67">
        <v>52</v>
      </c>
      <c r="AH67" s="68">
        <f t="shared" si="16"/>
        <v>4.333333333333333</v>
      </c>
      <c r="AI67" s="67">
        <v>45</v>
      </c>
      <c r="AJ67" s="68">
        <f t="shared" si="17"/>
        <v>3.75</v>
      </c>
      <c r="AK67" s="67">
        <v>24</v>
      </c>
      <c r="AL67" s="68">
        <f t="shared" si="18"/>
        <v>2</v>
      </c>
      <c r="AM67" s="67">
        <v>47</v>
      </c>
      <c r="AN67" s="68">
        <f t="shared" si="19"/>
        <v>3.9166666666666665</v>
      </c>
      <c r="AO67" s="67">
        <v>14</v>
      </c>
      <c r="AP67" s="68">
        <f t="shared" si="20"/>
        <v>1.1666666666666667</v>
      </c>
      <c r="AQ67" s="67">
        <v>56</v>
      </c>
      <c r="AR67" s="68">
        <f t="shared" si="21"/>
        <v>4.666666666666667</v>
      </c>
      <c r="AS67" s="67">
        <v>68</v>
      </c>
      <c r="AT67" s="68">
        <f t="shared" si="22"/>
        <v>5.666666666666667</v>
      </c>
      <c r="AU67" s="67">
        <v>32</v>
      </c>
      <c r="AV67" s="68">
        <f t="shared" si="23"/>
        <v>2.6666666666666665</v>
      </c>
      <c r="AW67" s="67">
        <v>33</v>
      </c>
      <c r="AX67" s="68">
        <f t="shared" si="24"/>
        <v>2.75</v>
      </c>
      <c r="AY67" s="67">
        <v>21</v>
      </c>
      <c r="AZ67" s="68">
        <f t="shared" si="25"/>
        <v>1.75</v>
      </c>
      <c r="BA67" s="74">
        <f t="shared" ref="BA67:BA97" si="28">E67+G67+M67+AO67+AM67+C67+I67+AE67+Q67+S67+AS67+AY67+AK67+Y67+AW67+W67+AG67+AI67+AC67+AQ67+K67+U67+O67+AU67+AA67</f>
        <v>3304</v>
      </c>
      <c r="BB67" s="75">
        <f t="shared" si="26"/>
        <v>275.33333333333331</v>
      </c>
    </row>
    <row r="68" spans="1:54" ht="11.25" customHeight="1" x14ac:dyDescent="0.25">
      <c r="A68" s="157" t="s">
        <v>134</v>
      </c>
      <c r="B68" s="88" t="s">
        <v>67</v>
      </c>
      <c r="C68" s="67">
        <v>607</v>
      </c>
      <c r="D68" s="68">
        <f t="shared" ref="D68:D97" si="29">C68/12</f>
        <v>50.583333333333336</v>
      </c>
      <c r="E68" s="69">
        <v>287</v>
      </c>
      <c r="F68" s="70">
        <f t="shared" ref="F68:F97" si="30">E68/12</f>
        <v>23.916666666666668</v>
      </c>
      <c r="G68" s="67">
        <v>316</v>
      </c>
      <c r="H68" s="68">
        <f t="shared" ref="H68:H97" si="31">G68/12</f>
        <v>26.333333333333332</v>
      </c>
      <c r="I68" s="67">
        <v>181</v>
      </c>
      <c r="J68" s="68">
        <f t="shared" ref="J68:J97" si="32">I68/12</f>
        <v>15.083333333333334</v>
      </c>
      <c r="K68" s="67">
        <v>141</v>
      </c>
      <c r="L68" s="68">
        <f t="shared" ref="L68:L97" si="33">K68/12</f>
        <v>11.75</v>
      </c>
      <c r="M68" s="67">
        <v>124</v>
      </c>
      <c r="N68" s="68">
        <f t="shared" ref="N68:N97" si="34">M68/12</f>
        <v>10.333333333333334</v>
      </c>
      <c r="O68" s="71">
        <f>'[1]FTF-A'!C70</f>
        <v>167</v>
      </c>
      <c r="P68" s="72">
        <f t="shared" ref="P68:P97" si="35">O68/12</f>
        <v>13.916666666666666</v>
      </c>
      <c r="Q68" s="67">
        <v>113</v>
      </c>
      <c r="R68" s="68">
        <f t="shared" ref="R68:R97" si="36">Q68/12</f>
        <v>9.4166666666666661</v>
      </c>
      <c r="S68" s="67">
        <v>94</v>
      </c>
      <c r="T68" s="68">
        <f t="shared" ref="T68:T97" si="37">S68/12</f>
        <v>7.833333333333333</v>
      </c>
      <c r="U68" s="69">
        <v>34</v>
      </c>
      <c r="V68" s="70">
        <f t="shared" ref="V68:V97" si="38">U68/12</f>
        <v>2.8333333333333335</v>
      </c>
      <c r="W68" s="67">
        <v>74</v>
      </c>
      <c r="X68" s="68">
        <f t="shared" ref="X68:X97" si="39">W68/12</f>
        <v>6.166666666666667</v>
      </c>
      <c r="Y68" s="69">
        <v>59</v>
      </c>
      <c r="Z68" s="70">
        <f t="shared" ref="Z68:Z97" si="40">Y68/12</f>
        <v>4.916666666666667</v>
      </c>
      <c r="AA68" s="73">
        <f>[1]CA!C70</f>
        <v>51</v>
      </c>
      <c r="AB68" s="70">
        <f t="shared" ref="AB68:AB97" si="41">AA68/12</f>
        <v>4.25</v>
      </c>
      <c r="AC68" s="67">
        <v>57</v>
      </c>
      <c r="AD68" s="68">
        <f t="shared" ref="AD68:AD97" si="42">AC68/12</f>
        <v>4.75</v>
      </c>
      <c r="AE68" s="67">
        <v>41</v>
      </c>
      <c r="AF68" s="68">
        <f t="shared" ref="AF68:AF97" si="43">AE68/12</f>
        <v>3.4166666666666665</v>
      </c>
      <c r="AG68" s="67">
        <v>57</v>
      </c>
      <c r="AH68" s="68">
        <f t="shared" ref="AH68:AH97" si="44">AG68/12</f>
        <v>4.75</v>
      </c>
      <c r="AI68" s="67">
        <v>44</v>
      </c>
      <c r="AJ68" s="68">
        <f t="shared" ref="AJ68:AJ97" si="45">AI68/12</f>
        <v>3.6666666666666665</v>
      </c>
      <c r="AK68" s="67">
        <v>31</v>
      </c>
      <c r="AL68" s="68">
        <f t="shared" ref="AL68:AL97" si="46">AK68/12</f>
        <v>2.5833333333333335</v>
      </c>
      <c r="AM68" s="67">
        <v>43</v>
      </c>
      <c r="AN68" s="68">
        <f t="shared" ref="AN68:AN97" si="47">AM68/12</f>
        <v>3.5833333333333335</v>
      </c>
      <c r="AO68" s="67">
        <v>17</v>
      </c>
      <c r="AP68" s="68">
        <f t="shared" ref="AP68:AP97" si="48">AO68/12</f>
        <v>1.4166666666666667</v>
      </c>
      <c r="AQ68" s="67">
        <v>27</v>
      </c>
      <c r="AR68" s="68">
        <f t="shared" ref="AR68:AR97" si="49">AQ68/12</f>
        <v>2.25</v>
      </c>
      <c r="AS68" s="67">
        <v>75</v>
      </c>
      <c r="AT68" s="68">
        <f t="shared" ref="AT68:AT97" si="50">AS68/12</f>
        <v>6.25</v>
      </c>
      <c r="AU68" s="67">
        <v>20</v>
      </c>
      <c r="AV68" s="68">
        <f t="shared" ref="AV68:AV97" si="51">AU68/12</f>
        <v>1.6666666666666667</v>
      </c>
      <c r="AW68" s="67">
        <v>23</v>
      </c>
      <c r="AX68" s="68">
        <f t="shared" ref="AX68:AX97" si="52">AW68/12</f>
        <v>1.9166666666666667</v>
      </c>
      <c r="AY68" s="67">
        <v>18</v>
      </c>
      <c r="AZ68" s="68">
        <f t="shared" ref="AZ68:AZ97" si="53">AY68/12</f>
        <v>1.5</v>
      </c>
      <c r="BA68" s="74">
        <f t="shared" si="28"/>
        <v>2701</v>
      </c>
      <c r="BB68" s="75">
        <f t="shared" ref="BB68:BB97" si="54">BA68/12</f>
        <v>225.08333333333334</v>
      </c>
    </row>
    <row r="69" spans="1:54" ht="11.25" customHeight="1" x14ac:dyDescent="0.25">
      <c r="A69" s="157"/>
      <c r="B69" s="89" t="s">
        <v>72</v>
      </c>
      <c r="C69" s="67">
        <v>287</v>
      </c>
      <c r="D69" s="68">
        <f t="shared" si="29"/>
        <v>23.916666666666668</v>
      </c>
      <c r="E69" s="69">
        <v>159</v>
      </c>
      <c r="F69" s="70">
        <f t="shared" si="30"/>
        <v>13.25</v>
      </c>
      <c r="G69" s="67">
        <v>124</v>
      </c>
      <c r="H69" s="68">
        <f t="shared" si="31"/>
        <v>10.333333333333334</v>
      </c>
      <c r="I69" s="67">
        <v>83</v>
      </c>
      <c r="J69" s="68">
        <f t="shared" si="32"/>
        <v>6.916666666666667</v>
      </c>
      <c r="K69" s="67">
        <v>41</v>
      </c>
      <c r="L69" s="68">
        <f t="shared" si="33"/>
        <v>3.4166666666666665</v>
      </c>
      <c r="M69" s="67">
        <v>73</v>
      </c>
      <c r="N69" s="68">
        <f t="shared" si="34"/>
        <v>6.083333333333333</v>
      </c>
      <c r="O69" s="71">
        <f>'[1]FTF-A'!C75</f>
        <v>66</v>
      </c>
      <c r="P69" s="72">
        <f t="shared" si="35"/>
        <v>5.5</v>
      </c>
      <c r="Q69" s="67">
        <v>51</v>
      </c>
      <c r="R69" s="68">
        <f t="shared" si="36"/>
        <v>4.25</v>
      </c>
      <c r="S69" s="67">
        <v>40</v>
      </c>
      <c r="T69" s="68">
        <f t="shared" si="37"/>
        <v>3.3333333333333335</v>
      </c>
      <c r="U69" s="69">
        <v>22</v>
      </c>
      <c r="V69" s="70">
        <f t="shared" si="38"/>
        <v>1.8333333333333333</v>
      </c>
      <c r="W69" s="67">
        <v>41</v>
      </c>
      <c r="X69" s="68">
        <f t="shared" si="39"/>
        <v>3.4166666666666665</v>
      </c>
      <c r="Y69" s="69">
        <v>45</v>
      </c>
      <c r="Z69" s="70">
        <f t="shared" si="40"/>
        <v>3.75</v>
      </c>
      <c r="AA69" s="73">
        <f>[1]CA!C75</f>
        <v>14</v>
      </c>
      <c r="AB69" s="70">
        <f t="shared" si="41"/>
        <v>1.1666666666666667</v>
      </c>
      <c r="AC69" s="67">
        <v>37</v>
      </c>
      <c r="AD69" s="68">
        <f t="shared" si="42"/>
        <v>3.0833333333333335</v>
      </c>
      <c r="AE69" s="67">
        <v>32</v>
      </c>
      <c r="AF69" s="68">
        <f t="shared" si="43"/>
        <v>2.6666666666666665</v>
      </c>
      <c r="AG69" s="67">
        <v>22</v>
      </c>
      <c r="AH69" s="68">
        <f t="shared" si="44"/>
        <v>1.8333333333333333</v>
      </c>
      <c r="AI69" s="67">
        <v>14</v>
      </c>
      <c r="AJ69" s="68">
        <f t="shared" si="45"/>
        <v>1.1666666666666667</v>
      </c>
      <c r="AK69" s="67">
        <v>9</v>
      </c>
      <c r="AL69" s="68">
        <f t="shared" si="46"/>
        <v>0.75</v>
      </c>
      <c r="AM69" s="67">
        <v>11</v>
      </c>
      <c r="AN69" s="68">
        <f t="shared" si="47"/>
        <v>0.91666666666666663</v>
      </c>
      <c r="AO69" s="67">
        <v>15</v>
      </c>
      <c r="AP69" s="68">
        <f t="shared" si="48"/>
        <v>1.25</v>
      </c>
      <c r="AQ69" s="67">
        <v>14</v>
      </c>
      <c r="AR69" s="68">
        <f t="shared" si="49"/>
        <v>1.1666666666666667</v>
      </c>
      <c r="AS69" s="67">
        <v>12</v>
      </c>
      <c r="AT69" s="68">
        <f t="shared" si="50"/>
        <v>1</v>
      </c>
      <c r="AU69" s="67">
        <v>12</v>
      </c>
      <c r="AV69" s="68">
        <f t="shared" si="51"/>
        <v>1</v>
      </c>
      <c r="AW69" s="67">
        <v>14</v>
      </c>
      <c r="AX69" s="68">
        <f t="shared" si="52"/>
        <v>1.1666666666666667</v>
      </c>
      <c r="AY69" s="67">
        <v>6</v>
      </c>
      <c r="AZ69" s="68">
        <f t="shared" si="53"/>
        <v>0.5</v>
      </c>
      <c r="BA69" s="74">
        <f t="shared" si="28"/>
        <v>1244</v>
      </c>
      <c r="BB69" s="75">
        <f t="shared" si="54"/>
        <v>103.66666666666667</v>
      </c>
    </row>
    <row r="70" spans="1:54" ht="11.25" customHeight="1" x14ac:dyDescent="0.25">
      <c r="A70" s="157"/>
      <c r="B70" s="89" t="s">
        <v>73</v>
      </c>
      <c r="C70" s="67">
        <v>393</v>
      </c>
      <c r="D70" s="68">
        <f t="shared" si="29"/>
        <v>32.75</v>
      </c>
      <c r="E70" s="69">
        <v>151</v>
      </c>
      <c r="F70" s="70">
        <f t="shared" si="30"/>
        <v>12.583333333333334</v>
      </c>
      <c r="G70" s="67">
        <v>170</v>
      </c>
      <c r="H70" s="68">
        <f t="shared" si="31"/>
        <v>14.166666666666666</v>
      </c>
      <c r="I70" s="67">
        <v>144</v>
      </c>
      <c r="J70" s="68">
        <f t="shared" si="32"/>
        <v>12</v>
      </c>
      <c r="K70" s="67">
        <v>14</v>
      </c>
      <c r="L70" s="68">
        <f t="shared" si="33"/>
        <v>1.1666666666666667</v>
      </c>
      <c r="M70" s="67">
        <v>55</v>
      </c>
      <c r="N70" s="68">
        <f t="shared" si="34"/>
        <v>4.583333333333333</v>
      </c>
      <c r="O70" s="71">
        <f>'[1]FTF-A'!C76</f>
        <v>44</v>
      </c>
      <c r="P70" s="72">
        <f t="shared" si="35"/>
        <v>3.6666666666666665</v>
      </c>
      <c r="Q70" s="67">
        <v>54</v>
      </c>
      <c r="R70" s="68">
        <f t="shared" si="36"/>
        <v>4.5</v>
      </c>
      <c r="S70" s="67">
        <v>64</v>
      </c>
      <c r="T70" s="68">
        <f t="shared" si="37"/>
        <v>5.333333333333333</v>
      </c>
      <c r="U70" s="69">
        <v>11</v>
      </c>
      <c r="V70" s="70">
        <f t="shared" si="38"/>
        <v>0.91666666666666663</v>
      </c>
      <c r="W70" s="67">
        <v>21</v>
      </c>
      <c r="X70" s="68">
        <f t="shared" si="39"/>
        <v>1.75</v>
      </c>
      <c r="Y70" s="69">
        <v>24</v>
      </c>
      <c r="Z70" s="70">
        <f t="shared" si="40"/>
        <v>2</v>
      </c>
      <c r="AA70" s="73">
        <f>[1]CA!C76</f>
        <v>8</v>
      </c>
      <c r="AB70" s="70">
        <f t="shared" si="41"/>
        <v>0.66666666666666663</v>
      </c>
      <c r="AC70" s="67">
        <v>33</v>
      </c>
      <c r="AD70" s="68">
        <f t="shared" si="42"/>
        <v>2.75</v>
      </c>
      <c r="AE70" s="67">
        <v>29</v>
      </c>
      <c r="AF70" s="68">
        <f t="shared" si="43"/>
        <v>2.4166666666666665</v>
      </c>
      <c r="AG70" s="67">
        <v>20</v>
      </c>
      <c r="AH70" s="68">
        <f t="shared" si="44"/>
        <v>1.6666666666666667</v>
      </c>
      <c r="AI70" s="67">
        <v>9</v>
      </c>
      <c r="AJ70" s="68">
        <f t="shared" si="45"/>
        <v>0.75</v>
      </c>
      <c r="AK70" s="67">
        <v>27</v>
      </c>
      <c r="AL70" s="68">
        <f t="shared" si="46"/>
        <v>2.25</v>
      </c>
      <c r="AM70" s="67">
        <v>16</v>
      </c>
      <c r="AN70" s="68">
        <f t="shared" si="47"/>
        <v>1.3333333333333333</v>
      </c>
      <c r="AO70" s="67">
        <v>3</v>
      </c>
      <c r="AP70" s="68">
        <f t="shared" si="48"/>
        <v>0.25</v>
      </c>
      <c r="AQ70" s="67">
        <v>7</v>
      </c>
      <c r="AR70" s="68">
        <f t="shared" si="49"/>
        <v>0.58333333333333337</v>
      </c>
      <c r="AS70" s="67">
        <v>9</v>
      </c>
      <c r="AT70" s="68">
        <f t="shared" si="50"/>
        <v>0.75</v>
      </c>
      <c r="AU70" s="67">
        <v>19</v>
      </c>
      <c r="AV70" s="68">
        <f t="shared" si="51"/>
        <v>1.5833333333333333</v>
      </c>
      <c r="AW70" s="67">
        <v>10</v>
      </c>
      <c r="AX70" s="68">
        <f t="shared" si="52"/>
        <v>0.83333333333333337</v>
      </c>
      <c r="AY70" s="67">
        <v>11</v>
      </c>
      <c r="AZ70" s="68">
        <f t="shared" si="53"/>
        <v>0.91666666666666663</v>
      </c>
      <c r="BA70" s="74">
        <f t="shared" si="28"/>
        <v>1346</v>
      </c>
      <c r="BB70" s="75">
        <f t="shared" si="54"/>
        <v>112.16666666666667</v>
      </c>
    </row>
    <row r="71" spans="1:54" ht="11.25" customHeight="1" x14ac:dyDescent="0.25">
      <c r="A71" s="157"/>
      <c r="B71" s="89" t="s">
        <v>74</v>
      </c>
      <c r="C71" s="67">
        <v>326</v>
      </c>
      <c r="D71" s="68">
        <f t="shared" si="29"/>
        <v>27.166666666666668</v>
      </c>
      <c r="E71" s="69">
        <v>186</v>
      </c>
      <c r="F71" s="70">
        <f t="shared" si="30"/>
        <v>15.5</v>
      </c>
      <c r="G71" s="67">
        <v>127</v>
      </c>
      <c r="H71" s="68">
        <f t="shared" si="31"/>
        <v>10.583333333333334</v>
      </c>
      <c r="I71" s="67">
        <v>95</v>
      </c>
      <c r="J71" s="68">
        <f t="shared" si="32"/>
        <v>7.916666666666667</v>
      </c>
      <c r="K71" s="67">
        <v>56</v>
      </c>
      <c r="L71" s="68">
        <f t="shared" si="33"/>
        <v>4.666666666666667</v>
      </c>
      <c r="M71" s="67">
        <v>68</v>
      </c>
      <c r="N71" s="68">
        <f t="shared" si="34"/>
        <v>5.666666666666667</v>
      </c>
      <c r="O71" s="71">
        <f>'[1]FTF-A'!C77</f>
        <v>55</v>
      </c>
      <c r="P71" s="72">
        <f t="shared" si="35"/>
        <v>4.583333333333333</v>
      </c>
      <c r="Q71" s="67">
        <v>81</v>
      </c>
      <c r="R71" s="68">
        <f t="shared" si="36"/>
        <v>6.75</v>
      </c>
      <c r="S71" s="67">
        <v>54</v>
      </c>
      <c r="T71" s="68">
        <f t="shared" si="37"/>
        <v>4.5</v>
      </c>
      <c r="U71" s="69">
        <v>37</v>
      </c>
      <c r="V71" s="70">
        <f t="shared" si="38"/>
        <v>3.0833333333333335</v>
      </c>
      <c r="W71" s="67">
        <v>47</v>
      </c>
      <c r="X71" s="68">
        <f t="shared" si="39"/>
        <v>3.9166666666666665</v>
      </c>
      <c r="Y71" s="69">
        <v>38</v>
      </c>
      <c r="Z71" s="70">
        <f t="shared" si="40"/>
        <v>3.1666666666666665</v>
      </c>
      <c r="AA71" s="73">
        <f>[1]CA!C77</f>
        <v>24</v>
      </c>
      <c r="AB71" s="70">
        <f t="shared" si="41"/>
        <v>2</v>
      </c>
      <c r="AC71" s="67">
        <v>19</v>
      </c>
      <c r="AD71" s="68">
        <f t="shared" si="42"/>
        <v>1.5833333333333333</v>
      </c>
      <c r="AE71" s="67">
        <v>24</v>
      </c>
      <c r="AF71" s="68">
        <f t="shared" si="43"/>
        <v>2</v>
      </c>
      <c r="AG71" s="67">
        <v>27</v>
      </c>
      <c r="AH71" s="68">
        <f t="shared" si="44"/>
        <v>2.25</v>
      </c>
      <c r="AI71" s="67">
        <v>18</v>
      </c>
      <c r="AJ71" s="68">
        <f t="shared" si="45"/>
        <v>1.5</v>
      </c>
      <c r="AK71" s="67">
        <v>22</v>
      </c>
      <c r="AL71" s="68">
        <f t="shared" si="46"/>
        <v>1.8333333333333333</v>
      </c>
      <c r="AM71" s="67">
        <v>14</v>
      </c>
      <c r="AN71" s="68">
        <f t="shared" si="47"/>
        <v>1.1666666666666667</v>
      </c>
      <c r="AO71" s="67">
        <v>10</v>
      </c>
      <c r="AP71" s="68">
        <f t="shared" si="48"/>
        <v>0.83333333333333337</v>
      </c>
      <c r="AQ71" s="67">
        <v>27</v>
      </c>
      <c r="AR71" s="68">
        <f t="shared" si="49"/>
        <v>2.25</v>
      </c>
      <c r="AS71" s="67">
        <v>10</v>
      </c>
      <c r="AT71" s="68">
        <f t="shared" si="50"/>
        <v>0.83333333333333337</v>
      </c>
      <c r="AU71" s="67">
        <v>14</v>
      </c>
      <c r="AV71" s="68">
        <f t="shared" si="51"/>
        <v>1.1666666666666667</v>
      </c>
      <c r="AW71" s="67">
        <v>12</v>
      </c>
      <c r="AX71" s="68">
        <f t="shared" si="52"/>
        <v>1</v>
      </c>
      <c r="AY71" s="67">
        <v>11</v>
      </c>
      <c r="AZ71" s="68">
        <f t="shared" si="53"/>
        <v>0.91666666666666663</v>
      </c>
      <c r="BA71" s="74">
        <f t="shared" si="28"/>
        <v>1402</v>
      </c>
      <c r="BB71" s="75">
        <f t="shared" si="54"/>
        <v>116.83333333333333</v>
      </c>
    </row>
    <row r="72" spans="1:54" ht="11.25" customHeight="1" x14ac:dyDescent="0.25">
      <c r="A72" s="157"/>
      <c r="B72" s="89" t="s">
        <v>75</v>
      </c>
      <c r="C72" s="67">
        <v>92</v>
      </c>
      <c r="D72" s="68">
        <f t="shared" si="29"/>
        <v>7.666666666666667</v>
      </c>
      <c r="E72" s="69">
        <v>76</v>
      </c>
      <c r="F72" s="70">
        <f t="shared" si="30"/>
        <v>6.333333333333333</v>
      </c>
      <c r="G72" s="67">
        <v>71</v>
      </c>
      <c r="H72" s="68">
        <f t="shared" si="31"/>
        <v>5.916666666666667</v>
      </c>
      <c r="I72" s="67">
        <v>35</v>
      </c>
      <c r="J72" s="68">
        <f t="shared" si="32"/>
        <v>2.9166666666666665</v>
      </c>
      <c r="K72" s="67">
        <v>28</v>
      </c>
      <c r="L72" s="68">
        <f t="shared" si="33"/>
        <v>2.3333333333333335</v>
      </c>
      <c r="M72" s="67">
        <v>28</v>
      </c>
      <c r="N72" s="68">
        <f t="shared" si="34"/>
        <v>2.3333333333333335</v>
      </c>
      <c r="O72" s="71">
        <f>'[1]FTF-A'!C78</f>
        <v>37</v>
      </c>
      <c r="P72" s="72">
        <f t="shared" si="35"/>
        <v>3.0833333333333335</v>
      </c>
      <c r="Q72" s="67">
        <v>35</v>
      </c>
      <c r="R72" s="68">
        <f t="shared" si="36"/>
        <v>2.9166666666666665</v>
      </c>
      <c r="S72" s="67">
        <v>28</v>
      </c>
      <c r="T72" s="68">
        <f t="shared" si="37"/>
        <v>2.3333333333333335</v>
      </c>
      <c r="U72" s="69">
        <v>21</v>
      </c>
      <c r="V72" s="70">
        <f t="shared" si="38"/>
        <v>1.75</v>
      </c>
      <c r="W72" s="67">
        <v>21</v>
      </c>
      <c r="X72" s="68">
        <f t="shared" si="39"/>
        <v>1.75</v>
      </c>
      <c r="Y72" s="69">
        <v>16</v>
      </c>
      <c r="Z72" s="70">
        <f t="shared" si="40"/>
        <v>1.3333333333333333</v>
      </c>
      <c r="AA72" s="73">
        <f>[1]CA!C78</f>
        <v>15</v>
      </c>
      <c r="AB72" s="70">
        <f t="shared" si="41"/>
        <v>1.25</v>
      </c>
      <c r="AC72" s="67">
        <v>10</v>
      </c>
      <c r="AD72" s="68">
        <f t="shared" si="42"/>
        <v>0.83333333333333337</v>
      </c>
      <c r="AE72" s="67">
        <v>14</v>
      </c>
      <c r="AF72" s="68">
        <f t="shared" si="43"/>
        <v>1.1666666666666667</v>
      </c>
      <c r="AG72" s="67">
        <v>5</v>
      </c>
      <c r="AH72" s="68">
        <f t="shared" si="44"/>
        <v>0.41666666666666669</v>
      </c>
      <c r="AI72" s="67">
        <v>12</v>
      </c>
      <c r="AJ72" s="68">
        <f t="shared" si="45"/>
        <v>1</v>
      </c>
      <c r="AK72" s="67">
        <v>7</v>
      </c>
      <c r="AL72" s="68">
        <f t="shared" si="46"/>
        <v>0.58333333333333337</v>
      </c>
      <c r="AM72" s="69">
        <v>12</v>
      </c>
      <c r="AN72" s="68">
        <f t="shared" si="47"/>
        <v>1</v>
      </c>
      <c r="AO72" s="67">
        <v>4</v>
      </c>
      <c r="AP72" s="68">
        <f t="shared" si="48"/>
        <v>0.33333333333333331</v>
      </c>
      <c r="AQ72" s="67">
        <v>10</v>
      </c>
      <c r="AR72" s="68">
        <f t="shared" si="49"/>
        <v>0.83333333333333337</v>
      </c>
      <c r="AS72" s="67">
        <v>6</v>
      </c>
      <c r="AT72" s="68">
        <f t="shared" si="50"/>
        <v>0.5</v>
      </c>
      <c r="AU72" s="67">
        <v>6</v>
      </c>
      <c r="AV72" s="68">
        <f t="shared" si="51"/>
        <v>0.5</v>
      </c>
      <c r="AW72" s="67">
        <v>6</v>
      </c>
      <c r="AX72" s="68">
        <f t="shared" si="52"/>
        <v>0.5</v>
      </c>
      <c r="AY72" s="67">
        <v>4</v>
      </c>
      <c r="AZ72" s="68">
        <f t="shared" si="53"/>
        <v>0.33333333333333331</v>
      </c>
      <c r="BA72" s="74">
        <f t="shared" si="28"/>
        <v>599</v>
      </c>
      <c r="BB72" s="75">
        <f t="shared" si="54"/>
        <v>49.916666666666664</v>
      </c>
    </row>
    <row r="73" spans="1:54" ht="11.25" customHeight="1" x14ac:dyDescent="0.25">
      <c r="A73" s="157"/>
      <c r="B73" s="89" t="s">
        <v>76</v>
      </c>
      <c r="C73" s="67">
        <v>783</v>
      </c>
      <c r="D73" s="68">
        <f t="shared" si="29"/>
        <v>65.25</v>
      </c>
      <c r="E73" s="69">
        <v>536</v>
      </c>
      <c r="F73" s="70">
        <f t="shared" si="30"/>
        <v>44.666666666666664</v>
      </c>
      <c r="G73" s="67">
        <v>391</v>
      </c>
      <c r="H73" s="68">
        <f t="shared" si="31"/>
        <v>32.583333333333336</v>
      </c>
      <c r="I73" s="67">
        <v>335</v>
      </c>
      <c r="J73" s="68">
        <f t="shared" si="32"/>
        <v>27.916666666666668</v>
      </c>
      <c r="K73" s="67">
        <v>82</v>
      </c>
      <c r="L73" s="68">
        <f t="shared" si="33"/>
        <v>6.833333333333333</v>
      </c>
      <c r="M73" s="67">
        <v>111</v>
      </c>
      <c r="N73" s="68">
        <f t="shared" si="34"/>
        <v>9.25</v>
      </c>
      <c r="O73" s="71">
        <f>'[1]FTF-A'!C79</f>
        <v>111</v>
      </c>
      <c r="P73" s="72">
        <f t="shared" si="35"/>
        <v>9.25</v>
      </c>
      <c r="Q73" s="67">
        <v>136</v>
      </c>
      <c r="R73" s="68">
        <f t="shared" si="36"/>
        <v>11.333333333333334</v>
      </c>
      <c r="S73" s="67">
        <v>171</v>
      </c>
      <c r="T73" s="68">
        <f t="shared" si="37"/>
        <v>14.25</v>
      </c>
      <c r="U73" s="69">
        <v>42</v>
      </c>
      <c r="V73" s="70">
        <f t="shared" si="38"/>
        <v>3.5</v>
      </c>
      <c r="W73" s="67">
        <v>76</v>
      </c>
      <c r="X73" s="68">
        <f t="shared" si="39"/>
        <v>6.333333333333333</v>
      </c>
      <c r="Y73" s="69">
        <v>77</v>
      </c>
      <c r="Z73" s="70">
        <f t="shared" si="40"/>
        <v>6.416666666666667</v>
      </c>
      <c r="AA73" s="73">
        <f>[1]CA!C79</f>
        <v>45</v>
      </c>
      <c r="AB73" s="70">
        <f t="shared" si="41"/>
        <v>3.75</v>
      </c>
      <c r="AC73" s="67">
        <v>114</v>
      </c>
      <c r="AD73" s="68">
        <f t="shared" si="42"/>
        <v>9.5</v>
      </c>
      <c r="AE73" s="67">
        <v>57</v>
      </c>
      <c r="AF73" s="68">
        <f t="shared" si="43"/>
        <v>4.75</v>
      </c>
      <c r="AG73" s="67">
        <v>58</v>
      </c>
      <c r="AH73" s="68">
        <f t="shared" si="44"/>
        <v>4.833333333333333</v>
      </c>
      <c r="AI73" s="67">
        <v>42</v>
      </c>
      <c r="AJ73" s="68">
        <f t="shared" si="45"/>
        <v>3.5</v>
      </c>
      <c r="AK73" s="67">
        <v>48</v>
      </c>
      <c r="AL73" s="68">
        <f t="shared" si="46"/>
        <v>4</v>
      </c>
      <c r="AM73" s="69">
        <v>47</v>
      </c>
      <c r="AN73" s="68">
        <f t="shared" si="47"/>
        <v>3.9166666666666665</v>
      </c>
      <c r="AO73" s="67">
        <v>22</v>
      </c>
      <c r="AP73" s="68">
        <f t="shared" si="48"/>
        <v>1.8333333333333333</v>
      </c>
      <c r="AQ73" s="67">
        <v>30</v>
      </c>
      <c r="AR73" s="68">
        <f t="shared" si="49"/>
        <v>2.5</v>
      </c>
      <c r="AS73" s="67">
        <v>39</v>
      </c>
      <c r="AT73" s="68">
        <f t="shared" si="50"/>
        <v>3.25</v>
      </c>
      <c r="AU73" s="67">
        <v>15</v>
      </c>
      <c r="AV73" s="68">
        <f t="shared" si="51"/>
        <v>1.25</v>
      </c>
      <c r="AW73" s="67">
        <v>19</v>
      </c>
      <c r="AX73" s="68">
        <f t="shared" si="52"/>
        <v>1.5833333333333333</v>
      </c>
      <c r="AY73" s="67">
        <v>37</v>
      </c>
      <c r="AZ73" s="68">
        <f t="shared" si="53"/>
        <v>3.0833333333333335</v>
      </c>
      <c r="BA73" s="74">
        <f t="shared" si="28"/>
        <v>3424</v>
      </c>
      <c r="BB73" s="75">
        <f t="shared" si="54"/>
        <v>285.33333333333331</v>
      </c>
    </row>
    <row r="74" spans="1:54" ht="11.25" customHeight="1" x14ac:dyDescent="0.25">
      <c r="A74" s="157"/>
      <c r="B74" s="89" t="s">
        <v>77</v>
      </c>
      <c r="C74" s="67">
        <v>601</v>
      </c>
      <c r="D74" s="68">
        <f t="shared" si="29"/>
        <v>50.083333333333336</v>
      </c>
      <c r="E74" s="69">
        <v>433</v>
      </c>
      <c r="F74" s="70">
        <f t="shared" si="30"/>
        <v>36.083333333333336</v>
      </c>
      <c r="G74" s="67">
        <v>262</v>
      </c>
      <c r="H74" s="68">
        <f t="shared" si="31"/>
        <v>21.833333333333332</v>
      </c>
      <c r="I74" s="67">
        <v>220</v>
      </c>
      <c r="J74" s="68">
        <f t="shared" si="32"/>
        <v>18.333333333333332</v>
      </c>
      <c r="K74" s="67">
        <v>91</v>
      </c>
      <c r="L74" s="68">
        <f t="shared" si="33"/>
        <v>7.583333333333333</v>
      </c>
      <c r="M74" s="67">
        <v>143</v>
      </c>
      <c r="N74" s="68">
        <f t="shared" si="34"/>
        <v>11.916666666666666</v>
      </c>
      <c r="O74" s="71">
        <f>'[1]FTF-A'!C80</f>
        <v>136</v>
      </c>
      <c r="P74" s="72">
        <f t="shared" si="35"/>
        <v>11.333333333333334</v>
      </c>
      <c r="Q74" s="67">
        <v>111</v>
      </c>
      <c r="R74" s="68">
        <f t="shared" si="36"/>
        <v>9.25</v>
      </c>
      <c r="S74" s="67">
        <v>118</v>
      </c>
      <c r="T74" s="68">
        <f t="shared" si="37"/>
        <v>9.8333333333333339</v>
      </c>
      <c r="U74" s="69">
        <v>38</v>
      </c>
      <c r="V74" s="70">
        <f t="shared" si="38"/>
        <v>3.1666666666666665</v>
      </c>
      <c r="W74" s="67">
        <v>77</v>
      </c>
      <c r="X74" s="68">
        <f t="shared" si="39"/>
        <v>6.416666666666667</v>
      </c>
      <c r="Y74" s="69">
        <v>90</v>
      </c>
      <c r="Z74" s="70">
        <f t="shared" si="40"/>
        <v>7.5</v>
      </c>
      <c r="AA74" s="73">
        <f>[1]CA!C80</f>
        <v>31</v>
      </c>
      <c r="AB74" s="70">
        <f t="shared" si="41"/>
        <v>2.5833333333333335</v>
      </c>
      <c r="AC74" s="67">
        <v>79</v>
      </c>
      <c r="AD74" s="68">
        <f t="shared" si="42"/>
        <v>6.583333333333333</v>
      </c>
      <c r="AE74" s="67">
        <v>107</v>
      </c>
      <c r="AF74" s="68">
        <f t="shared" si="43"/>
        <v>8.9166666666666661</v>
      </c>
      <c r="AG74" s="67">
        <v>48</v>
      </c>
      <c r="AH74" s="68">
        <f t="shared" si="44"/>
        <v>4</v>
      </c>
      <c r="AI74" s="67">
        <v>56</v>
      </c>
      <c r="AJ74" s="68">
        <f t="shared" si="45"/>
        <v>4.666666666666667</v>
      </c>
      <c r="AK74" s="67">
        <v>34</v>
      </c>
      <c r="AL74" s="68">
        <f t="shared" si="46"/>
        <v>2.8333333333333335</v>
      </c>
      <c r="AM74" s="69">
        <v>31</v>
      </c>
      <c r="AN74" s="68">
        <f t="shared" si="47"/>
        <v>2.5833333333333335</v>
      </c>
      <c r="AO74" s="67">
        <v>12</v>
      </c>
      <c r="AP74" s="68">
        <f t="shared" si="48"/>
        <v>1</v>
      </c>
      <c r="AQ74" s="67">
        <v>19</v>
      </c>
      <c r="AR74" s="68">
        <f t="shared" si="49"/>
        <v>1.5833333333333333</v>
      </c>
      <c r="AS74" s="67">
        <v>15</v>
      </c>
      <c r="AT74" s="68">
        <f t="shared" si="50"/>
        <v>1.25</v>
      </c>
      <c r="AU74" s="67">
        <v>17</v>
      </c>
      <c r="AV74" s="68">
        <f t="shared" si="51"/>
        <v>1.4166666666666667</v>
      </c>
      <c r="AW74" s="67">
        <v>24</v>
      </c>
      <c r="AX74" s="68">
        <f t="shared" si="52"/>
        <v>2</v>
      </c>
      <c r="AY74" s="67">
        <v>16</v>
      </c>
      <c r="AZ74" s="68">
        <f t="shared" si="53"/>
        <v>1.3333333333333333</v>
      </c>
      <c r="BA74" s="74">
        <f t="shared" si="28"/>
        <v>2809</v>
      </c>
      <c r="BB74" s="75">
        <f t="shared" si="54"/>
        <v>234.08333333333334</v>
      </c>
    </row>
    <row r="75" spans="1:54" ht="11.25" customHeight="1" x14ac:dyDescent="0.25">
      <c r="A75" s="157"/>
      <c r="B75" s="89" t="s">
        <v>78</v>
      </c>
      <c r="C75" s="67">
        <v>72</v>
      </c>
      <c r="D75" s="68">
        <f t="shared" si="29"/>
        <v>6</v>
      </c>
      <c r="E75" s="69">
        <v>8</v>
      </c>
      <c r="F75" s="70">
        <f t="shared" si="30"/>
        <v>0.66666666666666663</v>
      </c>
      <c r="G75" s="67">
        <v>2</v>
      </c>
      <c r="H75" s="68">
        <f t="shared" si="31"/>
        <v>0.16666666666666666</v>
      </c>
      <c r="I75" s="67">
        <v>7</v>
      </c>
      <c r="J75" s="68">
        <f t="shared" si="32"/>
        <v>0.58333333333333337</v>
      </c>
      <c r="K75" s="67">
        <v>5</v>
      </c>
      <c r="L75" s="68">
        <f t="shared" si="33"/>
        <v>0.41666666666666669</v>
      </c>
      <c r="M75" s="67">
        <v>6</v>
      </c>
      <c r="N75" s="68">
        <f t="shared" si="34"/>
        <v>0.5</v>
      </c>
      <c r="O75" s="71">
        <f>'[1]FTF-A'!C81</f>
        <v>5</v>
      </c>
      <c r="P75" s="72">
        <f t="shared" si="35"/>
        <v>0.41666666666666669</v>
      </c>
      <c r="Q75" s="67">
        <v>3</v>
      </c>
      <c r="R75" s="68">
        <f t="shared" si="36"/>
        <v>0.25</v>
      </c>
      <c r="S75" s="67">
        <v>6</v>
      </c>
      <c r="T75" s="68">
        <f t="shared" si="37"/>
        <v>0.5</v>
      </c>
      <c r="U75" s="69">
        <v>8</v>
      </c>
      <c r="V75" s="70">
        <f t="shared" si="38"/>
        <v>0.66666666666666663</v>
      </c>
      <c r="W75" s="67">
        <v>2</v>
      </c>
      <c r="X75" s="68">
        <f t="shared" si="39"/>
        <v>0.16666666666666666</v>
      </c>
      <c r="Y75" s="69">
        <v>1</v>
      </c>
      <c r="Z75" s="70">
        <f t="shared" si="40"/>
        <v>8.3333333333333329E-2</v>
      </c>
      <c r="AA75" s="73">
        <f>[1]CA!C81</f>
        <v>2</v>
      </c>
      <c r="AB75" s="70">
        <f t="shared" si="41"/>
        <v>0.16666666666666666</v>
      </c>
      <c r="AC75" s="67">
        <v>5</v>
      </c>
      <c r="AD75" s="68">
        <f t="shared" si="42"/>
        <v>0.41666666666666669</v>
      </c>
      <c r="AE75" s="67">
        <v>7</v>
      </c>
      <c r="AF75" s="68">
        <f t="shared" si="43"/>
        <v>0.58333333333333337</v>
      </c>
      <c r="AG75" s="67">
        <v>1</v>
      </c>
      <c r="AH75" s="68">
        <f t="shared" si="44"/>
        <v>8.3333333333333329E-2</v>
      </c>
      <c r="AI75" s="67">
        <v>1</v>
      </c>
      <c r="AJ75" s="68">
        <f t="shared" si="45"/>
        <v>8.3333333333333329E-2</v>
      </c>
      <c r="AK75" s="67">
        <v>0</v>
      </c>
      <c r="AL75" s="68">
        <f t="shared" si="46"/>
        <v>0</v>
      </c>
      <c r="AM75" s="67">
        <v>0</v>
      </c>
      <c r="AN75" s="68">
        <f t="shared" si="47"/>
        <v>0</v>
      </c>
      <c r="AO75" s="67">
        <v>1</v>
      </c>
      <c r="AP75" s="68">
        <f t="shared" si="48"/>
        <v>8.3333333333333329E-2</v>
      </c>
      <c r="AQ75" s="67">
        <v>1</v>
      </c>
      <c r="AR75" s="68">
        <f t="shared" si="49"/>
        <v>8.3333333333333329E-2</v>
      </c>
      <c r="AS75" s="67">
        <v>1</v>
      </c>
      <c r="AT75" s="68">
        <f t="shared" si="50"/>
        <v>8.3333333333333329E-2</v>
      </c>
      <c r="AU75" s="67">
        <v>4</v>
      </c>
      <c r="AV75" s="68">
        <f t="shared" si="51"/>
        <v>0.33333333333333331</v>
      </c>
      <c r="AW75" s="67">
        <v>0</v>
      </c>
      <c r="AX75" s="68">
        <f t="shared" si="52"/>
        <v>0</v>
      </c>
      <c r="AY75" s="67">
        <v>2</v>
      </c>
      <c r="AZ75" s="68">
        <f t="shared" si="53"/>
        <v>0.16666666666666666</v>
      </c>
      <c r="BA75" s="74">
        <f t="shared" si="28"/>
        <v>150</v>
      </c>
      <c r="BB75" s="75">
        <f t="shared" si="54"/>
        <v>12.5</v>
      </c>
    </row>
    <row r="76" spans="1:54" ht="11.25" customHeight="1" x14ac:dyDescent="0.25">
      <c r="A76" s="157"/>
      <c r="B76" s="89" t="s">
        <v>79</v>
      </c>
      <c r="C76" s="67">
        <v>244</v>
      </c>
      <c r="D76" s="68">
        <f t="shared" si="29"/>
        <v>20.333333333333332</v>
      </c>
      <c r="E76" s="69">
        <v>171</v>
      </c>
      <c r="F76" s="70">
        <f t="shared" si="30"/>
        <v>14.25</v>
      </c>
      <c r="G76" s="67">
        <v>180</v>
      </c>
      <c r="H76" s="68">
        <f t="shared" si="31"/>
        <v>15</v>
      </c>
      <c r="I76" s="67">
        <v>131</v>
      </c>
      <c r="J76" s="68">
        <f t="shared" si="32"/>
        <v>10.916666666666666</v>
      </c>
      <c r="K76" s="67">
        <v>71</v>
      </c>
      <c r="L76" s="68">
        <f t="shared" si="33"/>
        <v>5.916666666666667</v>
      </c>
      <c r="M76" s="67">
        <v>63</v>
      </c>
      <c r="N76" s="68">
        <f t="shared" si="34"/>
        <v>5.25</v>
      </c>
      <c r="O76" s="71">
        <f>'[1]FTF-A'!C82</f>
        <v>78</v>
      </c>
      <c r="P76" s="72">
        <f t="shared" si="35"/>
        <v>6.5</v>
      </c>
      <c r="Q76" s="67">
        <v>66</v>
      </c>
      <c r="R76" s="68">
        <f t="shared" si="36"/>
        <v>5.5</v>
      </c>
      <c r="S76" s="67">
        <v>57</v>
      </c>
      <c r="T76" s="68">
        <f t="shared" si="37"/>
        <v>4.75</v>
      </c>
      <c r="U76" s="69">
        <v>53</v>
      </c>
      <c r="V76" s="70">
        <f t="shared" si="38"/>
        <v>4.416666666666667</v>
      </c>
      <c r="W76" s="67">
        <v>62</v>
      </c>
      <c r="X76" s="68">
        <f t="shared" si="39"/>
        <v>5.166666666666667</v>
      </c>
      <c r="Y76" s="69">
        <v>43</v>
      </c>
      <c r="Z76" s="70">
        <f t="shared" si="40"/>
        <v>3.5833333333333335</v>
      </c>
      <c r="AA76" s="73">
        <f>[1]CA!C82</f>
        <v>50</v>
      </c>
      <c r="AB76" s="70">
        <f t="shared" si="41"/>
        <v>4.166666666666667</v>
      </c>
      <c r="AC76" s="67">
        <v>44</v>
      </c>
      <c r="AD76" s="68">
        <f t="shared" si="42"/>
        <v>3.6666666666666665</v>
      </c>
      <c r="AE76" s="67">
        <v>31</v>
      </c>
      <c r="AF76" s="68">
        <f t="shared" si="43"/>
        <v>2.5833333333333335</v>
      </c>
      <c r="AG76" s="67">
        <v>26</v>
      </c>
      <c r="AH76" s="68">
        <f t="shared" si="44"/>
        <v>2.1666666666666665</v>
      </c>
      <c r="AI76" s="67">
        <v>22</v>
      </c>
      <c r="AJ76" s="68">
        <f t="shared" si="45"/>
        <v>1.8333333333333333</v>
      </c>
      <c r="AK76" s="67">
        <v>13</v>
      </c>
      <c r="AL76" s="68">
        <f t="shared" si="46"/>
        <v>1.0833333333333333</v>
      </c>
      <c r="AM76" s="67">
        <v>25</v>
      </c>
      <c r="AN76" s="68">
        <f t="shared" si="47"/>
        <v>2.0833333333333335</v>
      </c>
      <c r="AO76" s="67">
        <v>16</v>
      </c>
      <c r="AP76" s="68">
        <f t="shared" si="48"/>
        <v>1.3333333333333333</v>
      </c>
      <c r="AQ76" s="67">
        <v>23</v>
      </c>
      <c r="AR76" s="68">
        <f t="shared" si="49"/>
        <v>1.9166666666666667</v>
      </c>
      <c r="AS76" s="67">
        <v>9</v>
      </c>
      <c r="AT76" s="68">
        <f t="shared" si="50"/>
        <v>0.75</v>
      </c>
      <c r="AU76" s="67">
        <v>20</v>
      </c>
      <c r="AV76" s="68">
        <f t="shared" si="51"/>
        <v>1.6666666666666667</v>
      </c>
      <c r="AW76" s="67">
        <v>11</v>
      </c>
      <c r="AX76" s="68">
        <f t="shared" si="52"/>
        <v>0.91666666666666663</v>
      </c>
      <c r="AY76" s="67">
        <v>16</v>
      </c>
      <c r="AZ76" s="68">
        <f t="shared" si="53"/>
        <v>1.3333333333333333</v>
      </c>
      <c r="BA76" s="74">
        <f t="shared" si="28"/>
        <v>1525</v>
      </c>
      <c r="BB76" s="75">
        <f t="shared" si="54"/>
        <v>127.08333333333333</v>
      </c>
    </row>
    <row r="77" spans="1:54" ht="11.25" customHeight="1" x14ac:dyDescent="0.25">
      <c r="A77" s="157"/>
      <c r="B77" s="89" t="s">
        <v>80</v>
      </c>
      <c r="C77" s="67">
        <v>1238</v>
      </c>
      <c r="D77" s="68">
        <f t="shared" si="29"/>
        <v>103.16666666666667</v>
      </c>
      <c r="E77" s="69">
        <v>894</v>
      </c>
      <c r="F77" s="70">
        <f t="shared" si="30"/>
        <v>74.5</v>
      </c>
      <c r="G77" s="67">
        <v>1138</v>
      </c>
      <c r="H77" s="68">
        <f t="shared" si="31"/>
        <v>94.833333333333329</v>
      </c>
      <c r="I77" s="67">
        <v>555</v>
      </c>
      <c r="J77" s="68">
        <f t="shared" si="32"/>
        <v>46.25</v>
      </c>
      <c r="K77" s="67">
        <v>1395</v>
      </c>
      <c r="L77" s="68">
        <f t="shared" si="33"/>
        <v>116.25</v>
      </c>
      <c r="M77" s="67">
        <v>318</v>
      </c>
      <c r="N77" s="68">
        <f t="shared" si="34"/>
        <v>26.5</v>
      </c>
      <c r="O77" s="71">
        <f>'[1]FTF-A'!C83</f>
        <v>786</v>
      </c>
      <c r="P77" s="72">
        <f t="shared" si="35"/>
        <v>65.5</v>
      </c>
      <c r="Q77" s="67">
        <v>348</v>
      </c>
      <c r="R77" s="68">
        <f t="shared" si="36"/>
        <v>29</v>
      </c>
      <c r="S77" s="67">
        <v>271</v>
      </c>
      <c r="T77" s="68">
        <f t="shared" si="37"/>
        <v>22.583333333333332</v>
      </c>
      <c r="U77" s="69">
        <v>1059</v>
      </c>
      <c r="V77" s="70">
        <f t="shared" si="38"/>
        <v>88.25</v>
      </c>
      <c r="W77" s="67">
        <v>265</v>
      </c>
      <c r="X77" s="68">
        <f t="shared" si="39"/>
        <v>22.083333333333332</v>
      </c>
      <c r="Y77" s="69">
        <v>359</v>
      </c>
      <c r="Z77" s="70">
        <f t="shared" si="40"/>
        <v>29.916666666666668</v>
      </c>
      <c r="AA77" s="73">
        <f>[1]CA!C83</f>
        <v>790</v>
      </c>
      <c r="AB77" s="70">
        <f t="shared" si="41"/>
        <v>65.833333333333329</v>
      </c>
      <c r="AC77" s="67">
        <v>327</v>
      </c>
      <c r="AD77" s="68">
        <f t="shared" si="42"/>
        <v>27.25</v>
      </c>
      <c r="AE77" s="67">
        <v>404</v>
      </c>
      <c r="AF77" s="68">
        <f t="shared" si="43"/>
        <v>33.666666666666664</v>
      </c>
      <c r="AG77" s="67">
        <v>265</v>
      </c>
      <c r="AH77" s="68">
        <f t="shared" si="44"/>
        <v>22.083333333333332</v>
      </c>
      <c r="AI77" s="67">
        <v>410</v>
      </c>
      <c r="AJ77" s="68">
        <f t="shared" si="45"/>
        <v>34.166666666666664</v>
      </c>
      <c r="AK77" s="67">
        <v>99</v>
      </c>
      <c r="AL77" s="68">
        <f t="shared" si="46"/>
        <v>8.25</v>
      </c>
      <c r="AM77" s="67">
        <v>179</v>
      </c>
      <c r="AN77" s="68">
        <f t="shared" si="47"/>
        <v>14.916666666666666</v>
      </c>
      <c r="AO77" s="67">
        <v>260</v>
      </c>
      <c r="AP77" s="68">
        <f t="shared" si="48"/>
        <v>21.666666666666668</v>
      </c>
      <c r="AQ77" s="67">
        <v>133</v>
      </c>
      <c r="AR77" s="68">
        <f t="shared" si="49"/>
        <v>11.083333333333334</v>
      </c>
      <c r="AS77" s="67">
        <v>61</v>
      </c>
      <c r="AT77" s="68">
        <f t="shared" si="50"/>
        <v>5.083333333333333</v>
      </c>
      <c r="AU77" s="67">
        <v>118</v>
      </c>
      <c r="AV77" s="68">
        <f t="shared" si="51"/>
        <v>9.8333333333333339</v>
      </c>
      <c r="AW77" s="67">
        <v>93</v>
      </c>
      <c r="AX77" s="68">
        <f t="shared" si="52"/>
        <v>7.75</v>
      </c>
      <c r="AY77" s="67">
        <v>63</v>
      </c>
      <c r="AZ77" s="68">
        <f t="shared" si="53"/>
        <v>5.25</v>
      </c>
      <c r="BA77" s="74">
        <f t="shared" si="28"/>
        <v>11828</v>
      </c>
      <c r="BB77" s="75">
        <f t="shared" si="54"/>
        <v>985.66666666666663</v>
      </c>
    </row>
    <row r="78" spans="1:54" ht="11.25" customHeight="1" x14ac:dyDescent="0.25">
      <c r="A78" s="157"/>
      <c r="B78" s="89" t="s">
        <v>83</v>
      </c>
      <c r="C78" s="67">
        <v>312</v>
      </c>
      <c r="D78" s="68">
        <f t="shared" si="29"/>
        <v>26</v>
      </c>
      <c r="E78" s="69">
        <v>192</v>
      </c>
      <c r="F78" s="70">
        <f t="shared" si="30"/>
        <v>16</v>
      </c>
      <c r="G78" s="67">
        <v>136</v>
      </c>
      <c r="H78" s="68">
        <f t="shared" si="31"/>
        <v>11.333333333333334</v>
      </c>
      <c r="I78" s="67">
        <v>97</v>
      </c>
      <c r="J78" s="68">
        <f t="shared" si="32"/>
        <v>8.0833333333333339</v>
      </c>
      <c r="K78" s="67">
        <v>20</v>
      </c>
      <c r="L78" s="68">
        <f t="shared" si="33"/>
        <v>1.6666666666666667</v>
      </c>
      <c r="M78" s="67">
        <v>92</v>
      </c>
      <c r="N78" s="68">
        <f t="shared" si="34"/>
        <v>7.666666666666667</v>
      </c>
      <c r="O78" s="71">
        <f>'[1]FTF-A'!C86</f>
        <v>35</v>
      </c>
      <c r="P78" s="72">
        <f t="shared" si="35"/>
        <v>2.9166666666666665</v>
      </c>
      <c r="Q78" s="67">
        <v>53</v>
      </c>
      <c r="R78" s="68">
        <f t="shared" si="36"/>
        <v>4.416666666666667</v>
      </c>
      <c r="S78" s="67">
        <v>47</v>
      </c>
      <c r="T78" s="68">
        <f t="shared" si="37"/>
        <v>3.9166666666666665</v>
      </c>
      <c r="U78" s="69">
        <v>10</v>
      </c>
      <c r="V78" s="70">
        <f t="shared" si="38"/>
        <v>0.83333333333333337</v>
      </c>
      <c r="W78" s="67">
        <v>40</v>
      </c>
      <c r="X78" s="68">
        <f t="shared" si="39"/>
        <v>3.3333333333333335</v>
      </c>
      <c r="Y78" s="69">
        <v>25</v>
      </c>
      <c r="Z78" s="70">
        <f t="shared" si="40"/>
        <v>2.0833333333333335</v>
      </c>
      <c r="AA78" s="73">
        <f>[1]CA!C86</f>
        <v>13</v>
      </c>
      <c r="AB78" s="70">
        <f t="shared" si="41"/>
        <v>1.0833333333333333</v>
      </c>
      <c r="AC78" s="67">
        <v>20</v>
      </c>
      <c r="AD78" s="68">
        <f t="shared" si="42"/>
        <v>1.6666666666666667</v>
      </c>
      <c r="AE78" s="67">
        <v>21</v>
      </c>
      <c r="AF78" s="68">
        <f t="shared" si="43"/>
        <v>1.75</v>
      </c>
      <c r="AG78" s="67">
        <v>22</v>
      </c>
      <c r="AH78" s="68">
        <f t="shared" si="44"/>
        <v>1.8333333333333333</v>
      </c>
      <c r="AI78" s="67">
        <v>14</v>
      </c>
      <c r="AJ78" s="68">
        <f t="shared" si="45"/>
        <v>1.1666666666666667</v>
      </c>
      <c r="AK78" s="67">
        <v>10</v>
      </c>
      <c r="AL78" s="68">
        <f t="shared" si="46"/>
        <v>0.83333333333333337</v>
      </c>
      <c r="AM78" s="67">
        <v>29</v>
      </c>
      <c r="AN78" s="68">
        <f t="shared" si="47"/>
        <v>2.4166666666666665</v>
      </c>
      <c r="AO78" s="67">
        <v>7</v>
      </c>
      <c r="AP78" s="68">
        <f t="shared" si="48"/>
        <v>0.58333333333333337</v>
      </c>
      <c r="AQ78" s="67">
        <v>19</v>
      </c>
      <c r="AR78" s="68">
        <f t="shared" si="49"/>
        <v>1.5833333333333333</v>
      </c>
      <c r="AS78" s="67">
        <v>28</v>
      </c>
      <c r="AT78" s="68">
        <f t="shared" si="50"/>
        <v>2.3333333333333335</v>
      </c>
      <c r="AU78" s="67">
        <v>15</v>
      </c>
      <c r="AV78" s="68">
        <f t="shared" si="51"/>
        <v>1.25</v>
      </c>
      <c r="AW78" s="67">
        <v>9</v>
      </c>
      <c r="AX78" s="68">
        <f t="shared" si="52"/>
        <v>0.75</v>
      </c>
      <c r="AY78" s="67">
        <v>9</v>
      </c>
      <c r="AZ78" s="68">
        <f t="shared" si="53"/>
        <v>0.75</v>
      </c>
      <c r="BA78" s="74">
        <f t="shared" si="28"/>
        <v>1275</v>
      </c>
      <c r="BB78" s="75">
        <f t="shared" si="54"/>
        <v>106.25</v>
      </c>
    </row>
    <row r="79" spans="1:54" ht="11.25" customHeight="1" x14ac:dyDescent="0.25">
      <c r="A79" s="157" t="s">
        <v>135</v>
      </c>
      <c r="B79" s="89" t="s">
        <v>81</v>
      </c>
      <c r="C79" s="67">
        <v>349</v>
      </c>
      <c r="D79" s="68">
        <f t="shared" si="29"/>
        <v>29.083333333333332</v>
      </c>
      <c r="E79" s="69">
        <v>354</v>
      </c>
      <c r="F79" s="70">
        <f t="shared" si="30"/>
        <v>29.5</v>
      </c>
      <c r="G79" s="67">
        <v>128</v>
      </c>
      <c r="H79" s="68">
        <f t="shared" si="31"/>
        <v>10.666666666666666</v>
      </c>
      <c r="I79" s="67">
        <v>104</v>
      </c>
      <c r="J79" s="68">
        <f t="shared" si="32"/>
        <v>8.6666666666666661</v>
      </c>
      <c r="K79" s="67">
        <v>22</v>
      </c>
      <c r="L79" s="68">
        <f t="shared" si="33"/>
        <v>1.8333333333333333</v>
      </c>
      <c r="M79" s="67">
        <v>78</v>
      </c>
      <c r="N79" s="68">
        <f t="shared" si="34"/>
        <v>6.5</v>
      </c>
      <c r="O79" s="71">
        <f>'[1]FTF-A'!C84</f>
        <v>43</v>
      </c>
      <c r="P79" s="72">
        <f t="shared" si="35"/>
        <v>3.5833333333333335</v>
      </c>
      <c r="Q79" s="67">
        <v>59</v>
      </c>
      <c r="R79" s="68">
        <f t="shared" si="36"/>
        <v>4.916666666666667</v>
      </c>
      <c r="S79" s="67">
        <v>45</v>
      </c>
      <c r="T79" s="68">
        <f t="shared" si="37"/>
        <v>3.75</v>
      </c>
      <c r="U79" s="69">
        <v>4</v>
      </c>
      <c r="V79" s="70">
        <f t="shared" si="38"/>
        <v>0.33333333333333331</v>
      </c>
      <c r="W79" s="67">
        <v>41</v>
      </c>
      <c r="X79" s="68">
        <f t="shared" si="39"/>
        <v>3.4166666666666665</v>
      </c>
      <c r="Y79" s="69">
        <v>19</v>
      </c>
      <c r="Z79" s="70">
        <f t="shared" si="40"/>
        <v>1.5833333333333333</v>
      </c>
      <c r="AA79" s="73">
        <f>[1]CA!C84</f>
        <v>9</v>
      </c>
      <c r="AB79" s="70">
        <f t="shared" si="41"/>
        <v>0.75</v>
      </c>
      <c r="AC79" s="67">
        <v>38</v>
      </c>
      <c r="AD79" s="68">
        <f t="shared" si="42"/>
        <v>3.1666666666666665</v>
      </c>
      <c r="AE79" s="67">
        <v>16</v>
      </c>
      <c r="AF79" s="68">
        <f t="shared" si="43"/>
        <v>1.3333333333333333</v>
      </c>
      <c r="AG79" s="67">
        <v>23</v>
      </c>
      <c r="AH79" s="68">
        <f t="shared" si="44"/>
        <v>1.9166666666666667</v>
      </c>
      <c r="AI79" s="67">
        <v>12</v>
      </c>
      <c r="AJ79" s="68">
        <f t="shared" si="45"/>
        <v>1</v>
      </c>
      <c r="AK79" s="67">
        <v>11</v>
      </c>
      <c r="AL79" s="68">
        <f t="shared" si="46"/>
        <v>0.91666666666666663</v>
      </c>
      <c r="AM79" s="67">
        <v>17</v>
      </c>
      <c r="AN79" s="68">
        <f t="shared" si="47"/>
        <v>1.4166666666666667</v>
      </c>
      <c r="AO79" s="67">
        <v>5</v>
      </c>
      <c r="AP79" s="68">
        <f t="shared" si="48"/>
        <v>0.41666666666666669</v>
      </c>
      <c r="AQ79" s="67">
        <v>15</v>
      </c>
      <c r="AR79" s="68">
        <f t="shared" si="49"/>
        <v>1.25</v>
      </c>
      <c r="AS79" s="67">
        <v>31</v>
      </c>
      <c r="AT79" s="68">
        <f t="shared" si="50"/>
        <v>2.5833333333333335</v>
      </c>
      <c r="AU79" s="67">
        <v>10</v>
      </c>
      <c r="AV79" s="68">
        <f t="shared" si="51"/>
        <v>0.83333333333333337</v>
      </c>
      <c r="AW79" s="67">
        <v>8</v>
      </c>
      <c r="AX79" s="68">
        <f t="shared" si="52"/>
        <v>0.66666666666666663</v>
      </c>
      <c r="AY79" s="67">
        <v>10</v>
      </c>
      <c r="AZ79" s="68">
        <f t="shared" si="53"/>
        <v>0.83333333333333337</v>
      </c>
      <c r="BA79" s="74">
        <f t="shared" si="28"/>
        <v>1451</v>
      </c>
      <c r="BB79" s="75">
        <f t="shared" si="54"/>
        <v>120.91666666666667</v>
      </c>
    </row>
    <row r="80" spans="1:54" ht="11.25" customHeight="1" x14ac:dyDescent="0.25">
      <c r="A80" s="157"/>
      <c r="B80" s="89" t="s">
        <v>82</v>
      </c>
      <c r="C80" s="67">
        <v>641</v>
      </c>
      <c r="D80" s="68">
        <f t="shared" si="29"/>
        <v>53.416666666666664</v>
      </c>
      <c r="E80" s="69">
        <v>270</v>
      </c>
      <c r="F80" s="70">
        <f t="shared" si="30"/>
        <v>22.5</v>
      </c>
      <c r="G80" s="67">
        <v>155</v>
      </c>
      <c r="H80" s="68">
        <f t="shared" si="31"/>
        <v>12.916666666666666</v>
      </c>
      <c r="I80" s="67">
        <v>116</v>
      </c>
      <c r="J80" s="68">
        <f t="shared" si="32"/>
        <v>9.6666666666666661</v>
      </c>
      <c r="K80" s="67">
        <v>36</v>
      </c>
      <c r="L80" s="68">
        <f t="shared" si="33"/>
        <v>3</v>
      </c>
      <c r="M80" s="67">
        <v>66</v>
      </c>
      <c r="N80" s="68">
        <f t="shared" si="34"/>
        <v>5.5</v>
      </c>
      <c r="O80" s="71">
        <f>'[1]FTF-A'!C85</f>
        <v>38</v>
      </c>
      <c r="P80" s="72">
        <f t="shared" si="35"/>
        <v>3.1666666666666665</v>
      </c>
      <c r="Q80" s="67">
        <v>63</v>
      </c>
      <c r="R80" s="68">
        <f t="shared" si="36"/>
        <v>5.25</v>
      </c>
      <c r="S80" s="67">
        <v>96</v>
      </c>
      <c r="T80" s="68">
        <f t="shared" si="37"/>
        <v>8</v>
      </c>
      <c r="U80" s="69">
        <v>10</v>
      </c>
      <c r="V80" s="70">
        <f t="shared" si="38"/>
        <v>0.83333333333333337</v>
      </c>
      <c r="W80" s="67">
        <v>40</v>
      </c>
      <c r="X80" s="68">
        <f t="shared" si="39"/>
        <v>3.3333333333333335</v>
      </c>
      <c r="Y80" s="69">
        <v>18</v>
      </c>
      <c r="Z80" s="70">
        <f t="shared" si="40"/>
        <v>1.5</v>
      </c>
      <c r="AA80" s="73">
        <f>[1]CA!C85</f>
        <v>11</v>
      </c>
      <c r="AB80" s="70">
        <f t="shared" si="41"/>
        <v>0.91666666666666663</v>
      </c>
      <c r="AC80" s="67">
        <v>38</v>
      </c>
      <c r="AD80" s="68">
        <f t="shared" si="42"/>
        <v>3.1666666666666665</v>
      </c>
      <c r="AE80" s="67">
        <v>20</v>
      </c>
      <c r="AF80" s="68">
        <f t="shared" si="43"/>
        <v>1.6666666666666667</v>
      </c>
      <c r="AG80" s="67">
        <v>22</v>
      </c>
      <c r="AH80" s="68">
        <f t="shared" si="44"/>
        <v>1.8333333333333333</v>
      </c>
      <c r="AI80" s="67">
        <v>19</v>
      </c>
      <c r="AJ80" s="68">
        <f t="shared" si="45"/>
        <v>1.5833333333333333</v>
      </c>
      <c r="AK80" s="67">
        <v>13</v>
      </c>
      <c r="AL80" s="68">
        <f t="shared" si="46"/>
        <v>1.0833333333333333</v>
      </c>
      <c r="AM80" s="67">
        <v>12</v>
      </c>
      <c r="AN80" s="68">
        <f t="shared" si="47"/>
        <v>1</v>
      </c>
      <c r="AO80" s="67">
        <v>3</v>
      </c>
      <c r="AP80" s="68">
        <f t="shared" si="48"/>
        <v>0.25</v>
      </c>
      <c r="AQ80" s="67">
        <v>11</v>
      </c>
      <c r="AR80" s="68">
        <f t="shared" si="49"/>
        <v>0.91666666666666663</v>
      </c>
      <c r="AS80" s="67">
        <v>22</v>
      </c>
      <c r="AT80" s="68">
        <f t="shared" si="50"/>
        <v>1.8333333333333333</v>
      </c>
      <c r="AU80" s="67">
        <v>21</v>
      </c>
      <c r="AV80" s="68">
        <f t="shared" si="51"/>
        <v>1.75</v>
      </c>
      <c r="AW80" s="67">
        <v>6</v>
      </c>
      <c r="AX80" s="68">
        <f t="shared" si="52"/>
        <v>0.5</v>
      </c>
      <c r="AY80" s="67">
        <v>13</v>
      </c>
      <c r="AZ80" s="68">
        <f t="shared" si="53"/>
        <v>1.0833333333333333</v>
      </c>
      <c r="BA80" s="74">
        <f t="shared" si="28"/>
        <v>1760</v>
      </c>
      <c r="BB80" s="75">
        <f t="shared" si="54"/>
        <v>146.66666666666666</v>
      </c>
    </row>
    <row r="81" spans="1:54" ht="11.25" customHeight="1" x14ac:dyDescent="0.25">
      <c r="A81" s="157"/>
      <c r="B81" s="89" t="s">
        <v>68</v>
      </c>
      <c r="C81" s="67">
        <v>577</v>
      </c>
      <c r="D81" s="68">
        <f t="shared" si="29"/>
        <v>48.083333333333336</v>
      </c>
      <c r="E81" s="69">
        <v>560</v>
      </c>
      <c r="F81" s="70">
        <f t="shared" si="30"/>
        <v>46.666666666666664</v>
      </c>
      <c r="G81" s="67">
        <v>282</v>
      </c>
      <c r="H81" s="68">
        <f t="shared" si="31"/>
        <v>23.5</v>
      </c>
      <c r="I81" s="67">
        <v>194</v>
      </c>
      <c r="J81" s="68">
        <f t="shared" si="32"/>
        <v>16.166666666666668</v>
      </c>
      <c r="K81" s="67">
        <v>80</v>
      </c>
      <c r="L81" s="68">
        <f t="shared" si="33"/>
        <v>6.666666666666667</v>
      </c>
      <c r="M81" s="67">
        <v>118</v>
      </c>
      <c r="N81" s="68">
        <f t="shared" si="34"/>
        <v>9.8333333333333339</v>
      </c>
      <c r="O81" s="71">
        <f>'[1]FTF-A'!C71</f>
        <v>93</v>
      </c>
      <c r="P81" s="72">
        <f t="shared" si="35"/>
        <v>7.75</v>
      </c>
      <c r="Q81" s="67">
        <v>104</v>
      </c>
      <c r="R81" s="68">
        <f t="shared" si="36"/>
        <v>8.6666666666666661</v>
      </c>
      <c r="S81" s="67">
        <v>85</v>
      </c>
      <c r="T81" s="68">
        <f t="shared" si="37"/>
        <v>7.083333333333333</v>
      </c>
      <c r="U81" s="69">
        <v>19</v>
      </c>
      <c r="V81" s="70">
        <f t="shared" si="38"/>
        <v>1.5833333333333333</v>
      </c>
      <c r="W81" s="67">
        <v>72</v>
      </c>
      <c r="X81" s="68">
        <f t="shared" si="39"/>
        <v>6</v>
      </c>
      <c r="Y81" s="69">
        <v>50</v>
      </c>
      <c r="Z81" s="70">
        <f t="shared" si="40"/>
        <v>4.166666666666667</v>
      </c>
      <c r="AA81" s="73">
        <f>[1]CA!C71</f>
        <v>67</v>
      </c>
      <c r="AB81" s="70">
        <f t="shared" si="41"/>
        <v>5.583333333333333</v>
      </c>
      <c r="AC81" s="67">
        <v>88</v>
      </c>
      <c r="AD81" s="68">
        <f t="shared" si="42"/>
        <v>7.333333333333333</v>
      </c>
      <c r="AE81" s="67">
        <v>41</v>
      </c>
      <c r="AF81" s="68">
        <f t="shared" si="43"/>
        <v>3.4166666666666665</v>
      </c>
      <c r="AG81" s="67">
        <v>128</v>
      </c>
      <c r="AH81" s="68">
        <f t="shared" si="44"/>
        <v>10.666666666666666</v>
      </c>
      <c r="AI81" s="67">
        <v>34</v>
      </c>
      <c r="AJ81" s="68">
        <f t="shared" si="45"/>
        <v>2.8333333333333335</v>
      </c>
      <c r="AK81" s="67">
        <v>27</v>
      </c>
      <c r="AL81" s="68">
        <f t="shared" si="46"/>
        <v>2.25</v>
      </c>
      <c r="AM81" s="67">
        <v>38</v>
      </c>
      <c r="AN81" s="68">
        <f t="shared" si="47"/>
        <v>3.1666666666666665</v>
      </c>
      <c r="AO81" s="67">
        <v>9</v>
      </c>
      <c r="AP81" s="68">
        <f t="shared" si="48"/>
        <v>0.75</v>
      </c>
      <c r="AQ81" s="67">
        <v>12</v>
      </c>
      <c r="AR81" s="68">
        <f t="shared" si="49"/>
        <v>1</v>
      </c>
      <c r="AS81" s="67">
        <v>39</v>
      </c>
      <c r="AT81" s="68">
        <f t="shared" si="50"/>
        <v>3.25</v>
      </c>
      <c r="AU81" s="67">
        <v>30</v>
      </c>
      <c r="AV81" s="68">
        <f t="shared" si="51"/>
        <v>2.5</v>
      </c>
      <c r="AW81" s="67">
        <v>14</v>
      </c>
      <c r="AX81" s="68">
        <f t="shared" si="52"/>
        <v>1.1666666666666667</v>
      </c>
      <c r="AY81" s="67">
        <v>16</v>
      </c>
      <c r="AZ81" s="68">
        <f t="shared" si="53"/>
        <v>1.3333333333333333</v>
      </c>
      <c r="BA81" s="74">
        <f t="shared" si="28"/>
        <v>2777</v>
      </c>
      <c r="BB81" s="75">
        <f t="shared" si="54"/>
        <v>231.41666666666666</v>
      </c>
    </row>
    <row r="82" spans="1:54" ht="11.25" customHeight="1" x14ac:dyDescent="0.25">
      <c r="A82" s="157"/>
      <c r="B82" s="89" t="s">
        <v>69</v>
      </c>
      <c r="C82" s="67">
        <v>407</v>
      </c>
      <c r="D82" s="68">
        <f t="shared" si="29"/>
        <v>33.916666666666664</v>
      </c>
      <c r="E82" s="69">
        <v>222</v>
      </c>
      <c r="F82" s="70">
        <f t="shared" si="30"/>
        <v>18.5</v>
      </c>
      <c r="G82" s="67">
        <v>224</v>
      </c>
      <c r="H82" s="68">
        <f t="shared" si="31"/>
        <v>18.666666666666668</v>
      </c>
      <c r="I82" s="67">
        <v>133</v>
      </c>
      <c r="J82" s="68">
        <f t="shared" si="32"/>
        <v>11.083333333333334</v>
      </c>
      <c r="K82" s="67">
        <v>34</v>
      </c>
      <c r="L82" s="68">
        <f t="shared" si="33"/>
        <v>2.8333333333333335</v>
      </c>
      <c r="M82" s="67">
        <v>66</v>
      </c>
      <c r="N82" s="68">
        <f t="shared" si="34"/>
        <v>5.5</v>
      </c>
      <c r="O82" s="71">
        <f>'[1]FTF-A'!C72</f>
        <v>71</v>
      </c>
      <c r="P82" s="72">
        <f t="shared" si="35"/>
        <v>5.916666666666667</v>
      </c>
      <c r="Q82" s="67">
        <v>57</v>
      </c>
      <c r="R82" s="68">
        <f t="shared" si="36"/>
        <v>4.75</v>
      </c>
      <c r="S82" s="67">
        <v>70</v>
      </c>
      <c r="T82" s="68">
        <f t="shared" si="37"/>
        <v>5.833333333333333</v>
      </c>
      <c r="U82" s="69">
        <v>9</v>
      </c>
      <c r="V82" s="70">
        <f t="shared" si="38"/>
        <v>0.75</v>
      </c>
      <c r="W82" s="67">
        <v>34</v>
      </c>
      <c r="X82" s="68">
        <f t="shared" si="39"/>
        <v>2.8333333333333335</v>
      </c>
      <c r="Y82" s="69">
        <v>26</v>
      </c>
      <c r="Z82" s="70">
        <f t="shared" si="40"/>
        <v>2.1666666666666665</v>
      </c>
      <c r="AA82" s="73">
        <f>[1]CA!C72</f>
        <v>7</v>
      </c>
      <c r="AB82" s="70">
        <f t="shared" si="41"/>
        <v>0.58333333333333337</v>
      </c>
      <c r="AC82" s="67">
        <v>66</v>
      </c>
      <c r="AD82" s="68">
        <f t="shared" si="42"/>
        <v>5.5</v>
      </c>
      <c r="AE82" s="67">
        <v>38</v>
      </c>
      <c r="AF82" s="68">
        <f t="shared" si="43"/>
        <v>3.1666666666666665</v>
      </c>
      <c r="AG82" s="67">
        <v>30</v>
      </c>
      <c r="AH82" s="68">
        <f t="shared" si="44"/>
        <v>2.5</v>
      </c>
      <c r="AI82" s="67">
        <v>56</v>
      </c>
      <c r="AJ82" s="68">
        <f t="shared" si="45"/>
        <v>4.666666666666667</v>
      </c>
      <c r="AK82" s="67">
        <v>20</v>
      </c>
      <c r="AL82" s="68">
        <f t="shared" si="46"/>
        <v>1.6666666666666667</v>
      </c>
      <c r="AM82" s="67">
        <v>29</v>
      </c>
      <c r="AN82" s="68">
        <f t="shared" si="47"/>
        <v>2.4166666666666665</v>
      </c>
      <c r="AO82" s="67">
        <v>5</v>
      </c>
      <c r="AP82" s="68">
        <f t="shared" si="48"/>
        <v>0.41666666666666669</v>
      </c>
      <c r="AQ82" s="67">
        <v>6</v>
      </c>
      <c r="AR82" s="68">
        <f t="shared" si="49"/>
        <v>0.5</v>
      </c>
      <c r="AS82" s="67">
        <v>36</v>
      </c>
      <c r="AT82" s="68">
        <f t="shared" si="50"/>
        <v>3</v>
      </c>
      <c r="AU82" s="67">
        <v>11</v>
      </c>
      <c r="AV82" s="68">
        <f t="shared" si="51"/>
        <v>0.91666666666666663</v>
      </c>
      <c r="AW82" s="67">
        <v>11</v>
      </c>
      <c r="AX82" s="68">
        <f t="shared" si="52"/>
        <v>0.91666666666666663</v>
      </c>
      <c r="AY82" s="67">
        <v>11</v>
      </c>
      <c r="AZ82" s="68">
        <f t="shared" si="53"/>
        <v>0.91666666666666663</v>
      </c>
      <c r="BA82" s="74">
        <f t="shared" si="28"/>
        <v>1679</v>
      </c>
      <c r="BB82" s="75">
        <f t="shared" si="54"/>
        <v>139.91666666666666</v>
      </c>
    </row>
    <row r="83" spans="1:54" ht="11.25" customHeight="1" x14ac:dyDescent="0.25">
      <c r="A83" s="157"/>
      <c r="B83" s="89" t="s">
        <v>70</v>
      </c>
      <c r="C83" s="67">
        <v>299</v>
      </c>
      <c r="D83" s="68">
        <f t="shared" si="29"/>
        <v>24.916666666666668</v>
      </c>
      <c r="E83" s="69">
        <v>84</v>
      </c>
      <c r="F83" s="70">
        <f t="shared" si="30"/>
        <v>7</v>
      </c>
      <c r="G83" s="67">
        <v>35</v>
      </c>
      <c r="H83" s="68">
        <f t="shared" si="31"/>
        <v>2.9166666666666665</v>
      </c>
      <c r="I83" s="67">
        <v>30</v>
      </c>
      <c r="J83" s="68">
        <f t="shared" si="32"/>
        <v>2.5</v>
      </c>
      <c r="K83" s="67">
        <v>8</v>
      </c>
      <c r="L83" s="68">
        <f t="shared" si="33"/>
        <v>0.66666666666666663</v>
      </c>
      <c r="M83" s="67">
        <v>25</v>
      </c>
      <c r="N83" s="68">
        <f t="shared" si="34"/>
        <v>2.0833333333333335</v>
      </c>
      <c r="O83" s="71">
        <f>'[1]FTF-A'!C73</f>
        <v>17</v>
      </c>
      <c r="P83" s="72">
        <f t="shared" si="35"/>
        <v>1.4166666666666667</v>
      </c>
      <c r="Q83" s="67">
        <v>13</v>
      </c>
      <c r="R83" s="68">
        <f t="shared" si="36"/>
        <v>1.0833333333333333</v>
      </c>
      <c r="S83" s="67">
        <v>41</v>
      </c>
      <c r="T83" s="68">
        <f t="shared" si="37"/>
        <v>3.4166666666666665</v>
      </c>
      <c r="U83" s="69">
        <v>4</v>
      </c>
      <c r="V83" s="70">
        <f t="shared" si="38"/>
        <v>0.33333333333333331</v>
      </c>
      <c r="W83" s="67">
        <v>7</v>
      </c>
      <c r="X83" s="68">
        <f t="shared" si="39"/>
        <v>0.58333333333333337</v>
      </c>
      <c r="Y83" s="69">
        <v>3</v>
      </c>
      <c r="Z83" s="70">
        <f t="shared" si="40"/>
        <v>0.25</v>
      </c>
      <c r="AA83" s="73">
        <f>[1]CA!C73</f>
        <v>2</v>
      </c>
      <c r="AB83" s="70">
        <f t="shared" si="41"/>
        <v>0.16666666666666666</v>
      </c>
      <c r="AC83" s="67">
        <v>17</v>
      </c>
      <c r="AD83" s="68">
        <f t="shared" si="42"/>
        <v>1.4166666666666667</v>
      </c>
      <c r="AE83" s="67">
        <v>24</v>
      </c>
      <c r="AF83" s="68">
        <f t="shared" si="43"/>
        <v>2</v>
      </c>
      <c r="AG83" s="67">
        <v>5</v>
      </c>
      <c r="AH83" s="68">
        <f t="shared" si="44"/>
        <v>0.41666666666666669</v>
      </c>
      <c r="AI83" s="67">
        <v>7</v>
      </c>
      <c r="AJ83" s="68">
        <f t="shared" si="45"/>
        <v>0.58333333333333337</v>
      </c>
      <c r="AK83" s="67">
        <v>8</v>
      </c>
      <c r="AL83" s="68">
        <f t="shared" si="46"/>
        <v>0.66666666666666663</v>
      </c>
      <c r="AM83" s="67">
        <v>10</v>
      </c>
      <c r="AN83" s="68">
        <f t="shared" si="47"/>
        <v>0.83333333333333337</v>
      </c>
      <c r="AO83" s="67">
        <v>1</v>
      </c>
      <c r="AP83" s="68">
        <f t="shared" si="48"/>
        <v>8.3333333333333329E-2</v>
      </c>
      <c r="AQ83" s="67">
        <v>2</v>
      </c>
      <c r="AR83" s="68">
        <f t="shared" si="49"/>
        <v>0.16666666666666666</v>
      </c>
      <c r="AS83" s="67">
        <v>18</v>
      </c>
      <c r="AT83" s="68">
        <f t="shared" si="50"/>
        <v>1.5</v>
      </c>
      <c r="AU83" s="67">
        <v>1</v>
      </c>
      <c r="AV83" s="68">
        <f t="shared" si="51"/>
        <v>8.3333333333333329E-2</v>
      </c>
      <c r="AW83" s="67">
        <v>1</v>
      </c>
      <c r="AX83" s="68">
        <f t="shared" si="52"/>
        <v>8.3333333333333329E-2</v>
      </c>
      <c r="AY83" s="67">
        <v>6</v>
      </c>
      <c r="AZ83" s="68">
        <f t="shared" si="53"/>
        <v>0.5</v>
      </c>
      <c r="BA83" s="74">
        <f t="shared" si="28"/>
        <v>668</v>
      </c>
      <c r="BB83" s="75">
        <f t="shared" si="54"/>
        <v>55.666666666666664</v>
      </c>
    </row>
    <row r="84" spans="1:54" ht="11.25" customHeight="1" x14ac:dyDescent="0.25">
      <c r="A84" s="157"/>
      <c r="B84" s="89" t="s">
        <v>71</v>
      </c>
      <c r="C84" s="67">
        <v>232</v>
      </c>
      <c r="D84" s="68">
        <f t="shared" si="29"/>
        <v>19.333333333333332</v>
      </c>
      <c r="E84" s="69">
        <v>78</v>
      </c>
      <c r="F84" s="70">
        <f t="shared" si="30"/>
        <v>6.5</v>
      </c>
      <c r="G84" s="67">
        <v>68</v>
      </c>
      <c r="H84" s="68">
        <f t="shared" si="31"/>
        <v>5.666666666666667</v>
      </c>
      <c r="I84" s="67">
        <v>61</v>
      </c>
      <c r="J84" s="68">
        <f t="shared" si="32"/>
        <v>5.083333333333333</v>
      </c>
      <c r="K84" s="67">
        <v>18</v>
      </c>
      <c r="L84" s="68">
        <f t="shared" si="33"/>
        <v>1.5</v>
      </c>
      <c r="M84" s="67">
        <v>23</v>
      </c>
      <c r="N84" s="68">
        <f t="shared" si="34"/>
        <v>1.9166666666666667</v>
      </c>
      <c r="O84" s="71">
        <f>'[1]FTF-A'!C74</f>
        <v>27</v>
      </c>
      <c r="P84" s="72">
        <f t="shared" si="35"/>
        <v>2.25</v>
      </c>
      <c r="Q84" s="67">
        <v>20</v>
      </c>
      <c r="R84" s="68">
        <f t="shared" si="36"/>
        <v>1.6666666666666667</v>
      </c>
      <c r="S84" s="67">
        <v>35</v>
      </c>
      <c r="T84" s="68">
        <f t="shared" si="37"/>
        <v>2.9166666666666665</v>
      </c>
      <c r="U84" s="69">
        <v>3</v>
      </c>
      <c r="V84" s="70">
        <f t="shared" si="38"/>
        <v>0.25</v>
      </c>
      <c r="W84" s="67">
        <v>17</v>
      </c>
      <c r="X84" s="68">
        <f t="shared" si="39"/>
        <v>1.4166666666666667</v>
      </c>
      <c r="Y84" s="69">
        <v>11</v>
      </c>
      <c r="Z84" s="70">
        <f t="shared" si="40"/>
        <v>0.91666666666666663</v>
      </c>
      <c r="AA84" s="73">
        <f>[1]CA!C74</f>
        <v>2</v>
      </c>
      <c r="AB84" s="70">
        <f t="shared" si="41"/>
        <v>0.16666666666666666</v>
      </c>
      <c r="AC84" s="67">
        <v>18</v>
      </c>
      <c r="AD84" s="68">
        <f t="shared" si="42"/>
        <v>1.5</v>
      </c>
      <c r="AE84" s="67">
        <v>16</v>
      </c>
      <c r="AF84" s="68">
        <f t="shared" si="43"/>
        <v>1.3333333333333333</v>
      </c>
      <c r="AG84" s="67">
        <v>13</v>
      </c>
      <c r="AH84" s="68">
        <f t="shared" si="44"/>
        <v>1.0833333333333333</v>
      </c>
      <c r="AI84" s="67">
        <v>13</v>
      </c>
      <c r="AJ84" s="68">
        <f t="shared" si="45"/>
        <v>1.0833333333333333</v>
      </c>
      <c r="AK84" s="67">
        <v>6</v>
      </c>
      <c r="AL84" s="68">
        <f t="shared" si="46"/>
        <v>0.5</v>
      </c>
      <c r="AM84" s="67">
        <v>12</v>
      </c>
      <c r="AN84" s="68">
        <f t="shared" si="47"/>
        <v>1</v>
      </c>
      <c r="AO84" s="67">
        <v>2</v>
      </c>
      <c r="AP84" s="68">
        <f t="shared" si="48"/>
        <v>0.16666666666666666</v>
      </c>
      <c r="AQ84" s="67">
        <v>3</v>
      </c>
      <c r="AR84" s="68">
        <f t="shared" si="49"/>
        <v>0.25</v>
      </c>
      <c r="AS84" s="67">
        <v>72</v>
      </c>
      <c r="AT84" s="68">
        <f t="shared" si="50"/>
        <v>6</v>
      </c>
      <c r="AU84" s="67">
        <v>3</v>
      </c>
      <c r="AV84" s="68">
        <f t="shared" si="51"/>
        <v>0.25</v>
      </c>
      <c r="AW84" s="67">
        <v>5</v>
      </c>
      <c r="AX84" s="68">
        <f t="shared" si="52"/>
        <v>0.41666666666666669</v>
      </c>
      <c r="AY84" s="67">
        <v>2</v>
      </c>
      <c r="AZ84" s="68">
        <f t="shared" si="53"/>
        <v>0.16666666666666666</v>
      </c>
      <c r="BA84" s="74">
        <f t="shared" si="28"/>
        <v>760</v>
      </c>
      <c r="BB84" s="75">
        <f t="shared" si="54"/>
        <v>63.333333333333336</v>
      </c>
    </row>
    <row r="85" spans="1:54" ht="11.25" customHeight="1" x14ac:dyDescent="0.25">
      <c r="A85" s="157"/>
      <c r="B85" s="89" t="s">
        <v>84</v>
      </c>
      <c r="C85" s="67">
        <v>554</v>
      </c>
      <c r="D85" s="68">
        <f t="shared" si="29"/>
        <v>46.166666666666664</v>
      </c>
      <c r="E85" s="69">
        <v>111</v>
      </c>
      <c r="F85" s="70">
        <f t="shared" si="30"/>
        <v>9.25</v>
      </c>
      <c r="G85" s="67">
        <v>159</v>
      </c>
      <c r="H85" s="68">
        <f t="shared" si="31"/>
        <v>13.25</v>
      </c>
      <c r="I85" s="67">
        <v>99</v>
      </c>
      <c r="J85" s="68">
        <f t="shared" si="32"/>
        <v>8.25</v>
      </c>
      <c r="K85" s="67">
        <v>20</v>
      </c>
      <c r="L85" s="68">
        <f t="shared" si="33"/>
        <v>1.6666666666666667</v>
      </c>
      <c r="M85" s="67">
        <v>51</v>
      </c>
      <c r="N85" s="68">
        <f t="shared" si="34"/>
        <v>4.25</v>
      </c>
      <c r="O85" s="71">
        <f>'[1]FTF-A'!C87</f>
        <v>55</v>
      </c>
      <c r="P85" s="72">
        <f t="shared" si="35"/>
        <v>4.583333333333333</v>
      </c>
      <c r="Q85" s="67">
        <v>44</v>
      </c>
      <c r="R85" s="68">
        <f t="shared" si="36"/>
        <v>3.6666666666666665</v>
      </c>
      <c r="S85" s="67">
        <v>60</v>
      </c>
      <c r="T85" s="68">
        <f t="shared" si="37"/>
        <v>5</v>
      </c>
      <c r="U85" s="69">
        <v>7</v>
      </c>
      <c r="V85" s="70">
        <f t="shared" si="38"/>
        <v>0.58333333333333337</v>
      </c>
      <c r="W85" s="67">
        <v>32</v>
      </c>
      <c r="X85" s="68">
        <f t="shared" si="39"/>
        <v>2.6666666666666665</v>
      </c>
      <c r="Y85" s="69">
        <v>25</v>
      </c>
      <c r="Z85" s="70">
        <f t="shared" si="40"/>
        <v>2.0833333333333335</v>
      </c>
      <c r="AA85" s="73">
        <f>[1]CA!C87</f>
        <v>11</v>
      </c>
      <c r="AB85" s="70">
        <f t="shared" si="41"/>
        <v>0.91666666666666663</v>
      </c>
      <c r="AC85" s="67">
        <v>20</v>
      </c>
      <c r="AD85" s="68">
        <f t="shared" si="42"/>
        <v>1.6666666666666667</v>
      </c>
      <c r="AE85" s="67">
        <v>46</v>
      </c>
      <c r="AF85" s="68">
        <f t="shared" si="43"/>
        <v>3.8333333333333335</v>
      </c>
      <c r="AG85" s="67">
        <v>18</v>
      </c>
      <c r="AH85" s="68">
        <f t="shared" si="44"/>
        <v>1.5</v>
      </c>
      <c r="AI85" s="67">
        <v>21</v>
      </c>
      <c r="AJ85" s="68">
        <f t="shared" si="45"/>
        <v>1.75</v>
      </c>
      <c r="AK85" s="67">
        <v>24</v>
      </c>
      <c r="AL85" s="68">
        <f t="shared" si="46"/>
        <v>2</v>
      </c>
      <c r="AM85" s="67">
        <v>21</v>
      </c>
      <c r="AN85" s="68">
        <f t="shared" si="47"/>
        <v>1.75</v>
      </c>
      <c r="AO85" s="67">
        <v>2</v>
      </c>
      <c r="AP85" s="68">
        <f t="shared" si="48"/>
        <v>0.16666666666666666</v>
      </c>
      <c r="AQ85" s="67">
        <v>7</v>
      </c>
      <c r="AR85" s="68">
        <f t="shared" si="49"/>
        <v>0.58333333333333337</v>
      </c>
      <c r="AS85" s="67">
        <v>12</v>
      </c>
      <c r="AT85" s="68">
        <f t="shared" si="50"/>
        <v>1</v>
      </c>
      <c r="AU85" s="67">
        <v>4</v>
      </c>
      <c r="AV85" s="68">
        <f t="shared" si="51"/>
        <v>0.33333333333333331</v>
      </c>
      <c r="AW85" s="67">
        <v>8</v>
      </c>
      <c r="AX85" s="68">
        <f t="shared" si="52"/>
        <v>0.66666666666666663</v>
      </c>
      <c r="AY85" s="67">
        <v>15</v>
      </c>
      <c r="AZ85" s="68">
        <f t="shared" si="53"/>
        <v>1.25</v>
      </c>
      <c r="BA85" s="74">
        <f t="shared" si="28"/>
        <v>1426</v>
      </c>
      <c r="BB85" s="75">
        <f t="shared" si="54"/>
        <v>118.83333333333333</v>
      </c>
    </row>
    <row r="86" spans="1:54" ht="11.25" customHeight="1" x14ac:dyDescent="0.25">
      <c r="A86" s="157"/>
      <c r="B86" s="90" t="s">
        <v>85</v>
      </c>
      <c r="C86" s="67">
        <v>638</v>
      </c>
      <c r="D86" s="68">
        <f t="shared" si="29"/>
        <v>53.166666666666664</v>
      </c>
      <c r="E86" s="69">
        <v>347</v>
      </c>
      <c r="F86" s="70">
        <f t="shared" si="30"/>
        <v>28.916666666666668</v>
      </c>
      <c r="G86" s="67">
        <v>326</v>
      </c>
      <c r="H86" s="68">
        <f t="shared" si="31"/>
        <v>27.166666666666668</v>
      </c>
      <c r="I86" s="67">
        <v>221</v>
      </c>
      <c r="J86" s="68">
        <f t="shared" si="32"/>
        <v>18.416666666666668</v>
      </c>
      <c r="K86" s="67">
        <v>88</v>
      </c>
      <c r="L86" s="68">
        <f t="shared" si="33"/>
        <v>7.333333333333333</v>
      </c>
      <c r="M86" s="67">
        <v>128</v>
      </c>
      <c r="N86" s="68">
        <f t="shared" si="34"/>
        <v>10.666666666666666</v>
      </c>
      <c r="O86" s="71">
        <f>'[1]FTF-A'!C88</f>
        <v>109</v>
      </c>
      <c r="P86" s="72">
        <f t="shared" si="35"/>
        <v>9.0833333333333339</v>
      </c>
      <c r="Q86" s="67">
        <v>102</v>
      </c>
      <c r="R86" s="68">
        <f t="shared" si="36"/>
        <v>8.5</v>
      </c>
      <c r="S86" s="67">
        <v>139</v>
      </c>
      <c r="T86" s="68">
        <f t="shared" si="37"/>
        <v>11.583333333333334</v>
      </c>
      <c r="U86" s="69">
        <v>32</v>
      </c>
      <c r="V86" s="70">
        <f t="shared" si="38"/>
        <v>2.6666666666666665</v>
      </c>
      <c r="W86" s="67">
        <v>79</v>
      </c>
      <c r="X86" s="68">
        <f t="shared" si="39"/>
        <v>6.583333333333333</v>
      </c>
      <c r="Y86" s="69">
        <v>56</v>
      </c>
      <c r="Z86" s="70">
        <f t="shared" si="40"/>
        <v>4.666666666666667</v>
      </c>
      <c r="AA86" s="73">
        <f>[1]CA!C88</f>
        <v>34</v>
      </c>
      <c r="AB86" s="70">
        <f t="shared" si="41"/>
        <v>2.8333333333333335</v>
      </c>
      <c r="AC86" s="67">
        <v>67</v>
      </c>
      <c r="AD86" s="68">
        <f t="shared" si="42"/>
        <v>5.583333333333333</v>
      </c>
      <c r="AE86" s="67">
        <v>64</v>
      </c>
      <c r="AF86" s="68">
        <f t="shared" si="43"/>
        <v>5.333333333333333</v>
      </c>
      <c r="AG86" s="67">
        <v>35</v>
      </c>
      <c r="AH86" s="68">
        <f t="shared" si="44"/>
        <v>2.9166666666666665</v>
      </c>
      <c r="AI86" s="67">
        <v>57</v>
      </c>
      <c r="AJ86" s="68">
        <f t="shared" si="45"/>
        <v>4.75</v>
      </c>
      <c r="AK86" s="67">
        <v>34</v>
      </c>
      <c r="AL86" s="68">
        <f t="shared" si="46"/>
        <v>2.8333333333333335</v>
      </c>
      <c r="AM86" s="67">
        <v>44</v>
      </c>
      <c r="AN86" s="68">
        <f t="shared" si="47"/>
        <v>3.6666666666666665</v>
      </c>
      <c r="AO86" s="67">
        <v>11</v>
      </c>
      <c r="AP86" s="68">
        <f t="shared" si="48"/>
        <v>0.91666666666666663</v>
      </c>
      <c r="AQ86" s="67">
        <v>21</v>
      </c>
      <c r="AR86" s="68">
        <f t="shared" si="49"/>
        <v>1.75</v>
      </c>
      <c r="AS86" s="67">
        <v>28</v>
      </c>
      <c r="AT86" s="68">
        <f t="shared" si="50"/>
        <v>2.3333333333333335</v>
      </c>
      <c r="AU86" s="67">
        <v>25</v>
      </c>
      <c r="AV86" s="68">
        <f t="shared" si="51"/>
        <v>2.0833333333333335</v>
      </c>
      <c r="AW86" s="67">
        <v>23</v>
      </c>
      <c r="AX86" s="68">
        <f t="shared" si="52"/>
        <v>1.9166666666666667</v>
      </c>
      <c r="AY86" s="67">
        <v>20</v>
      </c>
      <c r="AZ86" s="68">
        <f t="shared" si="53"/>
        <v>1.6666666666666667</v>
      </c>
      <c r="BA86" s="74">
        <f t="shared" si="28"/>
        <v>2728</v>
      </c>
      <c r="BB86" s="75">
        <f t="shared" si="54"/>
        <v>227.33333333333334</v>
      </c>
    </row>
    <row r="87" spans="1:54" ht="11.25" customHeight="1" x14ac:dyDescent="0.25">
      <c r="A87" s="151" t="s">
        <v>136</v>
      </c>
      <c r="B87" s="91" t="s">
        <v>86</v>
      </c>
      <c r="C87" s="67">
        <v>233</v>
      </c>
      <c r="D87" s="68">
        <f t="shared" si="29"/>
        <v>19.416666666666668</v>
      </c>
      <c r="E87" s="69">
        <v>84</v>
      </c>
      <c r="F87" s="70">
        <f t="shared" si="30"/>
        <v>7</v>
      </c>
      <c r="G87" s="67">
        <v>64</v>
      </c>
      <c r="H87" s="68">
        <f t="shared" si="31"/>
        <v>5.333333333333333</v>
      </c>
      <c r="I87" s="67">
        <v>46</v>
      </c>
      <c r="J87" s="68">
        <f t="shared" si="32"/>
        <v>3.8333333333333335</v>
      </c>
      <c r="K87" s="67">
        <v>13</v>
      </c>
      <c r="L87" s="68">
        <f t="shared" si="33"/>
        <v>1.0833333333333333</v>
      </c>
      <c r="M87" s="67">
        <v>25</v>
      </c>
      <c r="N87" s="68">
        <f t="shared" si="34"/>
        <v>2.0833333333333335</v>
      </c>
      <c r="O87" s="71">
        <f>'[1]FTF-A'!C89</f>
        <v>20</v>
      </c>
      <c r="P87" s="72">
        <f t="shared" si="35"/>
        <v>1.6666666666666667</v>
      </c>
      <c r="Q87" s="67">
        <v>11</v>
      </c>
      <c r="R87" s="68">
        <f t="shared" si="36"/>
        <v>0.91666666666666663</v>
      </c>
      <c r="S87" s="67">
        <v>37</v>
      </c>
      <c r="T87" s="68">
        <f t="shared" si="37"/>
        <v>3.0833333333333335</v>
      </c>
      <c r="U87" s="69">
        <v>1</v>
      </c>
      <c r="V87" s="70">
        <f t="shared" si="38"/>
        <v>8.3333333333333329E-2</v>
      </c>
      <c r="W87" s="67">
        <v>16</v>
      </c>
      <c r="X87" s="68">
        <f t="shared" si="39"/>
        <v>1.3333333333333333</v>
      </c>
      <c r="Y87" s="69">
        <v>5</v>
      </c>
      <c r="Z87" s="70">
        <f t="shared" si="40"/>
        <v>0.41666666666666669</v>
      </c>
      <c r="AA87" s="73">
        <f>[1]CA!C89</f>
        <v>2</v>
      </c>
      <c r="AB87" s="70">
        <f t="shared" si="41"/>
        <v>0.16666666666666666</v>
      </c>
      <c r="AC87" s="67">
        <v>8</v>
      </c>
      <c r="AD87" s="68">
        <f t="shared" si="42"/>
        <v>0.66666666666666663</v>
      </c>
      <c r="AE87" s="67">
        <v>14</v>
      </c>
      <c r="AF87" s="68">
        <f t="shared" si="43"/>
        <v>1.1666666666666667</v>
      </c>
      <c r="AG87" s="67">
        <v>5</v>
      </c>
      <c r="AH87" s="68">
        <f t="shared" si="44"/>
        <v>0.41666666666666669</v>
      </c>
      <c r="AI87" s="67">
        <v>6</v>
      </c>
      <c r="AJ87" s="68">
        <f t="shared" si="45"/>
        <v>0.5</v>
      </c>
      <c r="AK87" s="67">
        <v>8</v>
      </c>
      <c r="AL87" s="68">
        <f t="shared" si="46"/>
        <v>0.66666666666666663</v>
      </c>
      <c r="AM87" s="67">
        <v>9</v>
      </c>
      <c r="AN87" s="68">
        <f t="shared" si="47"/>
        <v>0.75</v>
      </c>
      <c r="AO87" s="67">
        <v>2</v>
      </c>
      <c r="AP87" s="68">
        <f t="shared" si="48"/>
        <v>0.16666666666666666</v>
      </c>
      <c r="AQ87" s="67">
        <v>1</v>
      </c>
      <c r="AR87" s="68">
        <f t="shared" si="49"/>
        <v>8.3333333333333329E-2</v>
      </c>
      <c r="AS87" s="67">
        <v>13</v>
      </c>
      <c r="AT87" s="68">
        <f t="shared" si="50"/>
        <v>1.0833333333333333</v>
      </c>
      <c r="AU87" s="67">
        <v>9</v>
      </c>
      <c r="AV87" s="68">
        <f t="shared" si="51"/>
        <v>0.75</v>
      </c>
      <c r="AW87" s="67">
        <v>6</v>
      </c>
      <c r="AX87" s="68">
        <f t="shared" si="52"/>
        <v>0.5</v>
      </c>
      <c r="AY87" s="67">
        <v>4</v>
      </c>
      <c r="AZ87" s="68">
        <f t="shared" si="53"/>
        <v>0.33333333333333331</v>
      </c>
      <c r="BA87" s="74">
        <f t="shared" si="28"/>
        <v>642</v>
      </c>
      <c r="BB87" s="75">
        <f t="shared" si="54"/>
        <v>53.5</v>
      </c>
    </row>
    <row r="88" spans="1:54" ht="11.25" customHeight="1" x14ac:dyDescent="0.25">
      <c r="A88" s="151"/>
      <c r="B88" s="92" t="s">
        <v>87</v>
      </c>
      <c r="C88" s="67">
        <v>372</v>
      </c>
      <c r="D88" s="68">
        <f t="shared" si="29"/>
        <v>31</v>
      </c>
      <c r="E88" s="69">
        <v>240</v>
      </c>
      <c r="F88" s="70">
        <f t="shared" si="30"/>
        <v>20</v>
      </c>
      <c r="G88" s="67">
        <v>157</v>
      </c>
      <c r="H88" s="68">
        <f t="shared" si="31"/>
        <v>13.083333333333334</v>
      </c>
      <c r="I88" s="67">
        <v>101</v>
      </c>
      <c r="J88" s="68">
        <f t="shared" si="32"/>
        <v>8.4166666666666661</v>
      </c>
      <c r="K88" s="67">
        <v>14</v>
      </c>
      <c r="L88" s="68">
        <f t="shared" si="33"/>
        <v>1.1666666666666667</v>
      </c>
      <c r="M88" s="67">
        <v>52</v>
      </c>
      <c r="N88" s="68">
        <f t="shared" si="34"/>
        <v>4.333333333333333</v>
      </c>
      <c r="O88" s="71">
        <f>'[1]FTF-A'!C90</f>
        <v>51</v>
      </c>
      <c r="P88" s="72">
        <f t="shared" si="35"/>
        <v>4.25</v>
      </c>
      <c r="Q88" s="67">
        <v>23</v>
      </c>
      <c r="R88" s="68">
        <f t="shared" si="36"/>
        <v>1.9166666666666667</v>
      </c>
      <c r="S88" s="67">
        <v>61</v>
      </c>
      <c r="T88" s="68">
        <f t="shared" si="37"/>
        <v>5.083333333333333</v>
      </c>
      <c r="U88" s="69">
        <v>4</v>
      </c>
      <c r="V88" s="70">
        <f t="shared" si="38"/>
        <v>0.33333333333333331</v>
      </c>
      <c r="W88" s="67">
        <v>25</v>
      </c>
      <c r="X88" s="68">
        <f t="shared" si="39"/>
        <v>2.0833333333333335</v>
      </c>
      <c r="Y88" s="69">
        <v>13</v>
      </c>
      <c r="Z88" s="70">
        <f t="shared" si="40"/>
        <v>1.0833333333333333</v>
      </c>
      <c r="AA88" s="73">
        <f>[1]CA!C90</f>
        <v>3</v>
      </c>
      <c r="AB88" s="70">
        <f t="shared" si="41"/>
        <v>0.25</v>
      </c>
      <c r="AC88" s="67">
        <v>26</v>
      </c>
      <c r="AD88" s="68">
        <f t="shared" si="42"/>
        <v>2.1666666666666665</v>
      </c>
      <c r="AE88" s="67">
        <v>19</v>
      </c>
      <c r="AF88" s="68">
        <f t="shared" si="43"/>
        <v>1.5833333333333333</v>
      </c>
      <c r="AG88" s="67">
        <v>15</v>
      </c>
      <c r="AH88" s="68">
        <f t="shared" si="44"/>
        <v>1.25</v>
      </c>
      <c r="AI88" s="67">
        <v>7</v>
      </c>
      <c r="AJ88" s="68">
        <f t="shared" si="45"/>
        <v>0.58333333333333337</v>
      </c>
      <c r="AK88" s="67">
        <v>8</v>
      </c>
      <c r="AL88" s="68">
        <f t="shared" si="46"/>
        <v>0.66666666666666663</v>
      </c>
      <c r="AM88" s="67">
        <v>25</v>
      </c>
      <c r="AN88" s="68">
        <f t="shared" si="47"/>
        <v>2.0833333333333335</v>
      </c>
      <c r="AO88" s="67">
        <v>2</v>
      </c>
      <c r="AP88" s="68">
        <f t="shared" si="48"/>
        <v>0.16666666666666666</v>
      </c>
      <c r="AQ88" s="67">
        <v>6</v>
      </c>
      <c r="AR88" s="68">
        <f t="shared" si="49"/>
        <v>0.5</v>
      </c>
      <c r="AS88" s="67">
        <v>38</v>
      </c>
      <c r="AT88" s="68">
        <f t="shared" si="50"/>
        <v>3.1666666666666665</v>
      </c>
      <c r="AU88" s="67">
        <v>10</v>
      </c>
      <c r="AV88" s="68">
        <f t="shared" si="51"/>
        <v>0.83333333333333337</v>
      </c>
      <c r="AW88" s="67">
        <v>9</v>
      </c>
      <c r="AX88" s="68">
        <f t="shared" si="52"/>
        <v>0.75</v>
      </c>
      <c r="AY88" s="67">
        <v>10</v>
      </c>
      <c r="AZ88" s="68">
        <f t="shared" si="53"/>
        <v>0.83333333333333337</v>
      </c>
      <c r="BA88" s="74">
        <f t="shared" si="28"/>
        <v>1291</v>
      </c>
      <c r="BB88" s="75">
        <f t="shared" si="54"/>
        <v>107.58333333333333</v>
      </c>
    </row>
    <row r="89" spans="1:54" ht="11.25" customHeight="1" x14ac:dyDescent="0.25">
      <c r="A89" s="151"/>
      <c r="B89" s="92" t="s">
        <v>88</v>
      </c>
      <c r="C89" s="67">
        <v>385</v>
      </c>
      <c r="D89" s="68">
        <f t="shared" si="29"/>
        <v>32.083333333333336</v>
      </c>
      <c r="E89" s="69">
        <v>165</v>
      </c>
      <c r="F89" s="70">
        <f t="shared" si="30"/>
        <v>13.75</v>
      </c>
      <c r="G89" s="67">
        <v>109</v>
      </c>
      <c r="H89" s="68">
        <f t="shared" si="31"/>
        <v>9.0833333333333339</v>
      </c>
      <c r="I89" s="67">
        <v>103</v>
      </c>
      <c r="J89" s="68">
        <f t="shared" si="32"/>
        <v>8.5833333333333339</v>
      </c>
      <c r="K89" s="67">
        <v>17</v>
      </c>
      <c r="L89" s="68">
        <f t="shared" si="33"/>
        <v>1.4166666666666667</v>
      </c>
      <c r="M89" s="67">
        <v>54</v>
      </c>
      <c r="N89" s="68">
        <f t="shared" si="34"/>
        <v>4.5</v>
      </c>
      <c r="O89" s="71">
        <f>'[1]FTF-A'!C91</f>
        <v>40</v>
      </c>
      <c r="P89" s="72">
        <f t="shared" si="35"/>
        <v>3.3333333333333335</v>
      </c>
      <c r="Q89" s="67">
        <v>41</v>
      </c>
      <c r="R89" s="68">
        <f t="shared" si="36"/>
        <v>3.4166666666666665</v>
      </c>
      <c r="S89" s="67">
        <v>47</v>
      </c>
      <c r="T89" s="68">
        <f t="shared" si="37"/>
        <v>3.9166666666666665</v>
      </c>
      <c r="U89" s="69">
        <v>12</v>
      </c>
      <c r="V89" s="70">
        <f t="shared" si="38"/>
        <v>1</v>
      </c>
      <c r="W89" s="67">
        <v>27</v>
      </c>
      <c r="X89" s="68">
        <f t="shared" si="39"/>
        <v>2.25</v>
      </c>
      <c r="Y89" s="69">
        <v>17</v>
      </c>
      <c r="Z89" s="70">
        <f t="shared" si="40"/>
        <v>1.4166666666666667</v>
      </c>
      <c r="AA89" s="73">
        <f>[1]CA!C91</f>
        <v>10</v>
      </c>
      <c r="AB89" s="70">
        <f t="shared" si="41"/>
        <v>0.83333333333333337</v>
      </c>
      <c r="AC89" s="67">
        <v>34</v>
      </c>
      <c r="AD89" s="68">
        <f t="shared" si="42"/>
        <v>2.8333333333333335</v>
      </c>
      <c r="AE89" s="67">
        <v>18</v>
      </c>
      <c r="AF89" s="68">
        <f t="shared" si="43"/>
        <v>1.5</v>
      </c>
      <c r="AG89" s="67">
        <v>15</v>
      </c>
      <c r="AH89" s="68">
        <f t="shared" si="44"/>
        <v>1.25</v>
      </c>
      <c r="AI89" s="67">
        <v>12</v>
      </c>
      <c r="AJ89" s="68">
        <f t="shared" si="45"/>
        <v>1</v>
      </c>
      <c r="AK89" s="67">
        <v>23</v>
      </c>
      <c r="AL89" s="68">
        <f t="shared" si="46"/>
        <v>1.9166666666666667</v>
      </c>
      <c r="AM89" s="67">
        <v>22</v>
      </c>
      <c r="AN89" s="68">
        <f t="shared" si="47"/>
        <v>1.8333333333333333</v>
      </c>
      <c r="AO89" s="67">
        <v>1</v>
      </c>
      <c r="AP89" s="68">
        <f t="shared" si="48"/>
        <v>8.3333333333333329E-2</v>
      </c>
      <c r="AQ89" s="67">
        <v>3</v>
      </c>
      <c r="AR89" s="68">
        <f t="shared" si="49"/>
        <v>0.25</v>
      </c>
      <c r="AS89" s="67">
        <v>19</v>
      </c>
      <c r="AT89" s="68">
        <f t="shared" si="50"/>
        <v>1.5833333333333333</v>
      </c>
      <c r="AU89" s="67">
        <v>7</v>
      </c>
      <c r="AV89" s="68">
        <f t="shared" si="51"/>
        <v>0.58333333333333337</v>
      </c>
      <c r="AW89" s="67">
        <v>6</v>
      </c>
      <c r="AX89" s="68">
        <f t="shared" si="52"/>
        <v>0.5</v>
      </c>
      <c r="AY89" s="67">
        <v>7</v>
      </c>
      <c r="AZ89" s="68">
        <f t="shared" si="53"/>
        <v>0.58333333333333337</v>
      </c>
      <c r="BA89" s="74">
        <f t="shared" si="28"/>
        <v>1194</v>
      </c>
      <c r="BB89" s="75">
        <f t="shared" si="54"/>
        <v>99.5</v>
      </c>
    </row>
    <row r="90" spans="1:54" ht="11.25" customHeight="1" x14ac:dyDescent="0.25">
      <c r="A90" s="151"/>
      <c r="B90" s="92" t="s">
        <v>89</v>
      </c>
      <c r="C90" s="67">
        <v>768</v>
      </c>
      <c r="D90" s="68">
        <f t="shared" si="29"/>
        <v>64</v>
      </c>
      <c r="E90" s="69">
        <v>207</v>
      </c>
      <c r="F90" s="70">
        <f t="shared" si="30"/>
        <v>17.25</v>
      </c>
      <c r="G90" s="67">
        <v>242</v>
      </c>
      <c r="H90" s="68">
        <f t="shared" si="31"/>
        <v>20.166666666666668</v>
      </c>
      <c r="I90" s="67">
        <v>210</v>
      </c>
      <c r="J90" s="68">
        <f t="shared" si="32"/>
        <v>17.5</v>
      </c>
      <c r="K90" s="67">
        <v>42</v>
      </c>
      <c r="L90" s="68">
        <f t="shared" si="33"/>
        <v>3.5</v>
      </c>
      <c r="M90" s="67">
        <v>98</v>
      </c>
      <c r="N90" s="68">
        <f t="shared" si="34"/>
        <v>8.1666666666666661</v>
      </c>
      <c r="O90" s="71">
        <f>'[1]FTF-A'!C92</f>
        <v>52</v>
      </c>
      <c r="P90" s="72">
        <f t="shared" si="35"/>
        <v>4.333333333333333</v>
      </c>
      <c r="Q90" s="67">
        <v>72</v>
      </c>
      <c r="R90" s="68">
        <f t="shared" si="36"/>
        <v>6</v>
      </c>
      <c r="S90" s="67">
        <v>178</v>
      </c>
      <c r="T90" s="68">
        <f t="shared" si="37"/>
        <v>14.833333333333334</v>
      </c>
      <c r="U90" s="69">
        <v>12</v>
      </c>
      <c r="V90" s="70">
        <f t="shared" si="38"/>
        <v>1</v>
      </c>
      <c r="W90" s="67">
        <v>50</v>
      </c>
      <c r="X90" s="68">
        <f t="shared" si="39"/>
        <v>4.166666666666667</v>
      </c>
      <c r="Y90" s="69">
        <v>30</v>
      </c>
      <c r="Z90" s="70">
        <f t="shared" si="40"/>
        <v>2.5</v>
      </c>
      <c r="AA90" s="73">
        <f>[1]CA!C92</f>
        <v>12</v>
      </c>
      <c r="AB90" s="70">
        <f t="shared" si="41"/>
        <v>1</v>
      </c>
      <c r="AC90" s="67">
        <v>43</v>
      </c>
      <c r="AD90" s="68">
        <f t="shared" si="42"/>
        <v>3.5833333333333335</v>
      </c>
      <c r="AE90" s="67">
        <v>60</v>
      </c>
      <c r="AF90" s="68">
        <f t="shared" si="43"/>
        <v>5</v>
      </c>
      <c r="AG90" s="67">
        <v>16</v>
      </c>
      <c r="AH90" s="68">
        <f t="shared" si="44"/>
        <v>1.3333333333333333</v>
      </c>
      <c r="AI90" s="67">
        <v>24</v>
      </c>
      <c r="AJ90" s="68">
        <f t="shared" si="45"/>
        <v>2</v>
      </c>
      <c r="AK90" s="67">
        <v>57</v>
      </c>
      <c r="AL90" s="68">
        <f t="shared" si="46"/>
        <v>4.75</v>
      </c>
      <c r="AM90" s="67">
        <v>27</v>
      </c>
      <c r="AN90" s="68">
        <f t="shared" si="47"/>
        <v>2.25</v>
      </c>
      <c r="AO90" s="67">
        <v>4</v>
      </c>
      <c r="AP90" s="68">
        <f t="shared" si="48"/>
        <v>0.33333333333333331</v>
      </c>
      <c r="AQ90" s="67">
        <v>13</v>
      </c>
      <c r="AR90" s="68">
        <f t="shared" si="49"/>
        <v>1.0833333333333333</v>
      </c>
      <c r="AS90" s="67">
        <v>43</v>
      </c>
      <c r="AT90" s="68">
        <f t="shared" si="50"/>
        <v>3.5833333333333335</v>
      </c>
      <c r="AU90" s="67">
        <v>9</v>
      </c>
      <c r="AV90" s="68">
        <f t="shared" si="51"/>
        <v>0.75</v>
      </c>
      <c r="AW90" s="67">
        <v>21</v>
      </c>
      <c r="AX90" s="68">
        <f t="shared" si="52"/>
        <v>1.75</v>
      </c>
      <c r="AY90" s="67">
        <v>12</v>
      </c>
      <c r="AZ90" s="68">
        <f t="shared" si="53"/>
        <v>1</v>
      </c>
      <c r="BA90" s="74">
        <f t="shared" si="28"/>
        <v>2302</v>
      </c>
      <c r="BB90" s="75">
        <f t="shared" si="54"/>
        <v>191.83333333333334</v>
      </c>
    </row>
    <row r="91" spans="1:54" ht="11.25" customHeight="1" x14ac:dyDescent="0.25">
      <c r="A91" s="151"/>
      <c r="B91" s="92" t="s">
        <v>90</v>
      </c>
      <c r="C91" s="67">
        <v>409</v>
      </c>
      <c r="D91" s="68">
        <f t="shared" si="29"/>
        <v>34.083333333333336</v>
      </c>
      <c r="E91" s="69">
        <v>218</v>
      </c>
      <c r="F91" s="70">
        <f t="shared" si="30"/>
        <v>18.166666666666668</v>
      </c>
      <c r="G91" s="67">
        <v>106</v>
      </c>
      <c r="H91" s="68">
        <f t="shared" si="31"/>
        <v>8.8333333333333339</v>
      </c>
      <c r="I91" s="67">
        <v>93</v>
      </c>
      <c r="J91" s="68">
        <f t="shared" si="32"/>
        <v>7.75</v>
      </c>
      <c r="K91" s="67">
        <v>17</v>
      </c>
      <c r="L91" s="68">
        <f t="shared" si="33"/>
        <v>1.4166666666666667</v>
      </c>
      <c r="M91" s="67">
        <v>82</v>
      </c>
      <c r="N91" s="68">
        <f t="shared" si="34"/>
        <v>6.833333333333333</v>
      </c>
      <c r="O91" s="71">
        <f>'[1]FTF-A'!C93</f>
        <v>42</v>
      </c>
      <c r="P91" s="72">
        <f t="shared" si="35"/>
        <v>3.5</v>
      </c>
      <c r="Q91" s="67">
        <v>47</v>
      </c>
      <c r="R91" s="68">
        <f t="shared" si="36"/>
        <v>3.9166666666666665</v>
      </c>
      <c r="S91" s="67">
        <v>72</v>
      </c>
      <c r="T91" s="68">
        <f t="shared" si="37"/>
        <v>6</v>
      </c>
      <c r="U91" s="69">
        <v>8</v>
      </c>
      <c r="V91" s="70">
        <f t="shared" si="38"/>
        <v>0.66666666666666663</v>
      </c>
      <c r="W91" s="67">
        <v>30</v>
      </c>
      <c r="X91" s="68">
        <f t="shared" si="39"/>
        <v>2.5</v>
      </c>
      <c r="Y91" s="69">
        <v>14</v>
      </c>
      <c r="Z91" s="70">
        <f t="shared" si="40"/>
        <v>1.1666666666666667</v>
      </c>
      <c r="AA91" s="73">
        <f>[1]CA!C93</f>
        <v>8</v>
      </c>
      <c r="AB91" s="70">
        <f t="shared" si="41"/>
        <v>0.66666666666666663</v>
      </c>
      <c r="AC91" s="67">
        <v>25</v>
      </c>
      <c r="AD91" s="68">
        <f t="shared" si="42"/>
        <v>2.0833333333333335</v>
      </c>
      <c r="AE91" s="67">
        <v>14</v>
      </c>
      <c r="AF91" s="68">
        <f t="shared" si="43"/>
        <v>1.1666666666666667</v>
      </c>
      <c r="AG91" s="67">
        <v>11</v>
      </c>
      <c r="AH91" s="68">
        <f t="shared" si="44"/>
        <v>0.91666666666666663</v>
      </c>
      <c r="AI91" s="67">
        <v>6</v>
      </c>
      <c r="AJ91" s="68">
        <f t="shared" si="45"/>
        <v>0.5</v>
      </c>
      <c r="AK91" s="67">
        <v>13</v>
      </c>
      <c r="AL91" s="68">
        <f t="shared" si="46"/>
        <v>1.0833333333333333</v>
      </c>
      <c r="AM91" s="67">
        <v>19</v>
      </c>
      <c r="AN91" s="68">
        <f t="shared" si="47"/>
        <v>1.5833333333333333</v>
      </c>
      <c r="AO91" s="67">
        <v>1</v>
      </c>
      <c r="AP91" s="68">
        <f t="shared" si="48"/>
        <v>8.3333333333333329E-2</v>
      </c>
      <c r="AQ91" s="67">
        <v>7</v>
      </c>
      <c r="AR91" s="68">
        <f t="shared" si="49"/>
        <v>0.58333333333333337</v>
      </c>
      <c r="AS91" s="67">
        <v>12</v>
      </c>
      <c r="AT91" s="68">
        <f t="shared" si="50"/>
        <v>1</v>
      </c>
      <c r="AU91" s="67">
        <v>12</v>
      </c>
      <c r="AV91" s="68">
        <f t="shared" si="51"/>
        <v>1</v>
      </c>
      <c r="AW91" s="67">
        <v>11</v>
      </c>
      <c r="AX91" s="68">
        <f t="shared" si="52"/>
        <v>0.91666666666666663</v>
      </c>
      <c r="AY91" s="67">
        <v>9</v>
      </c>
      <c r="AZ91" s="68">
        <f t="shared" si="53"/>
        <v>0.75</v>
      </c>
      <c r="BA91" s="74">
        <f t="shared" si="28"/>
        <v>1286</v>
      </c>
      <c r="BB91" s="75">
        <f t="shared" si="54"/>
        <v>107.16666666666667</v>
      </c>
    </row>
    <row r="92" spans="1:54" ht="11.25" customHeight="1" x14ac:dyDescent="0.25">
      <c r="A92" s="151"/>
      <c r="B92" s="92" t="s">
        <v>91</v>
      </c>
      <c r="C92" s="67">
        <v>244</v>
      </c>
      <c r="D92" s="68">
        <f t="shared" si="29"/>
        <v>20.333333333333332</v>
      </c>
      <c r="E92" s="69">
        <v>121</v>
      </c>
      <c r="F92" s="70">
        <f t="shared" si="30"/>
        <v>10.083333333333334</v>
      </c>
      <c r="G92" s="67">
        <v>88</v>
      </c>
      <c r="H92" s="68">
        <f t="shared" si="31"/>
        <v>7.333333333333333</v>
      </c>
      <c r="I92" s="67">
        <v>54</v>
      </c>
      <c r="J92" s="68">
        <f t="shared" si="32"/>
        <v>4.5</v>
      </c>
      <c r="K92" s="67">
        <v>31</v>
      </c>
      <c r="L92" s="68">
        <f t="shared" si="33"/>
        <v>2.5833333333333335</v>
      </c>
      <c r="M92" s="67">
        <v>36</v>
      </c>
      <c r="N92" s="68">
        <f t="shared" si="34"/>
        <v>3</v>
      </c>
      <c r="O92" s="71">
        <f>'[1]FTF-A'!C94</f>
        <v>24</v>
      </c>
      <c r="P92" s="72">
        <f t="shared" si="35"/>
        <v>2</v>
      </c>
      <c r="Q92" s="67">
        <v>46</v>
      </c>
      <c r="R92" s="68">
        <f t="shared" si="36"/>
        <v>3.8333333333333335</v>
      </c>
      <c r="S92" s="67">
        <v>44</v>
      </c>
      <c r="T92" s="68">
        <f t="shared" si="37"/>
        <v>3.6666666666666665</v>
      </c>
      <c r="U92" s="69">
        <v>8</v>
      </c>
      <c r="V92" s="70">
        <f t="shared" si="38"/>
        <v>0.66666666666666663</v>
      </c>
      <c r="W92" s="67">
        <v>30</v>
      </c>
      <c r="X92" s="68">
        <f t="shared" si="39"/>
        <v>2.5</v>
      </c>
      <c r="Y92" s="69">
        <v>18</v>
      </c>
      <c r="Z92" s="70">
        <f t="shared" si="40"/>
        <v>1.5</v>
      </c>
      <c r="AA92" s="73">
        <f>[1]CA!C94</f>
        <v>5</v>
      </c>
      <c r="AB92" s="70">
        <f t="shared" si="41"/>
        <v>0.41666666666666669</v>
      </c>
      <c r="AC92" s="67">
        <v>23</v>
      </c>
      <c r="AD92" s="68">
        <f t="shared" si="42"/>
        <v>1.9166666666666667</v>
      </c>
      <c r="AE92" s="67">
        <v>21</v>
      </c>
      <c r="AF92" s="68">
        <f t="shared" si="43"/>
        <v>1.75</v>
      </c>
      <c r="AG92" s="67">
        <v>11</v>
      </c>
      <c r="AH92" s="68">
        <f t="shared" si="44"/>
        <v>0.91666666666666663</v>
      </c>
      <c r="AI92" s="67">
        <v>10</v>
      </c>
      <c r="AJ92" s="68">
        <f t="shared" si="45"/>
        <v>0.83333333333333337</v>
      </c>
      <c r="AK92" s="67">
        <v>3</v>
      </c>
      <c r="AL92" s="68">
        <f t="shared" si="46"/>
        <v>0.25</v>
      </c>
      <c r="AM92" s="67">
        <v>11</v>
      </c>
      <c r="AN92" s="68">
        <f t="shared" si="47"/>
        <v>0.91666666666666663</v>
      </c>
      <c r="AO92" s="67">
        <v>3</v>
      </c>
      <c r="AP92" s="68">
        <f t="shared" si="48"/>
        <v>0.25</v>
      </c>
      <c r="AQ92" s="67">
        <v>4</v>
      </c>
      <c r="AR92" s="68">
        <f t="shared" si="49"/>
        <v>0.33333333333333331</v>
      </c>
      <c r="AS92" s="67">
        <v>19</v>
      </c>
      <c r="AT92" s="68">
        <f t="shared" si="50"/>
        <v>1.5833333333333333</v>
      </c>
      <c r="AU92" s="67">
        <v>8</v>
      </c>
      <c r="AV92" s="68">
        <f t="shared" si="51"/>
        <v>0.66666666666666663</v>
      </c>
      <c r="AW92" s="67">
        <v>3</v>
      </c>
      <c r="AX92" s="68">
        <f t="shared" si="52"/>
        <v>0.25</v>
      </c>
      <c r="AY92" s="67">
        <v>9</v>
      </c>
      <c r="AZ92" s="68">
        <f t="shared" si="53"/>
        <v>0.75</v>
      </c>
      <c r="BA92" s="74">
        <f t="shared" si="28"/>
        <v>874</v>
      </c>
      <c r="BB92" s="75">
        <f t="shared" si="54"/>
        <v>72.833333333333329</v>
      </c>
    </row>
    <row r="93" spans="1:54" ht="11.25" customHeight="1" x14ac:dyDescent="0.25">
      <c r="A93" s="151"/>
      <c r="B93" s="92" t="s">
        <v>92</v>
      </c>
      <c r="C93" s="67">
        <v>430</v>
      </c>
      <c r="D93" s="68">
        <f t="shared" si="29"/>
        <v>35.833333333333336</v>
      </c>
      <c r="E93" s="69">
        <v>211</v>
      </c>
      <c r="F93" s="70">
        <f t="shared" si="30"/>
        <v>17.583333333333332</v>
      </c>
      <c r="G93" s="67">
        <v>152</v>
      </c>
      <c r="H93" s="68">
        <f t="shared" si="31"/>
        <v>12.666666666666666</v>
      </c>
      <c r="I93" s="67">
        <v>136</v>
      </c>
      <c r="J93" s="68">
        <f t="shared" si="32"/>
        <v>11.333333333333334</v>
      </c>
      <c r="K93" s="67">
        <v>34</v>
      </c>
      <c r="L93" s="68">
        <f t="shared" si="33"/>
        <v>2.8333333333333335</v>
      </c>
      <c r="M93" s="67">
        <v>73</v>
      </c>
      <c r="N93" s="68">
        <f t="shared" si="34"/>
        <v>6.083333333333333</v>
      </c>
      <c r="O93" s="71">
        <f>'[1]FTF-A'!C95</f>
        <v>50</v>
      </c>
      <c r="P93" s="72">
        <f t="shared" si="35"/>
        <v>4.166666666666667</v>
      </c>
      <c r="Q93" s="67">
        <v>69</v>
      </c>
      <c r="R93" s="68">
        <f t="shared" si="36"/>
        <v>5.75</v>
      </c>
      <c r="S93" s="67">
        <v>99</v>
      </c>
      <c r="T93" s="68">
        <f t="shared" si="37"/>
        <v>8.25</v>
      </c>
      <c r="U93" s="69">
        <v>14</v>
      </c>
      <c r="V93" s="70">
        <f t="shared" si="38"/>
        <v>1.1666666666666667</v>
      </c>
      <c r="W93" s="67">
        <v>45</v>
      </c>
      <c r="X93" s="68">
        <f t="shared" si="39"/>
        <v>3.75</v>
      </c>
      <c r="Y93" s="69">
        <v>24</v>
      </c>
      <c r="Z93" s="70">
        <f t="shared" si="40"/>
        <v>2</v>
      </c>
      <c r="AA93" s="73">
        <f>[1]CA!C95</f>
        <v>7</v>
      </c>
      <c r="AB93" s="70">
        <f t="shared" si="41"/>
        <v>0.58333333333333337</v>
      </c>
      <c r="AC93" s="67">
        <v>37</v>
      </c>
      <c r="AD93" s="68">
        <f t="shared" si="42"/>
        <v>3.0833333333333335</v>
      </c>
      <c r="AE93" s="67">
        <v>23</v>
      </c>
      <c r="AF93" s="68">
        <f t="shared" si="43"/>
        <v>1.9166666666666667</v>
      </c>
      <c r="AG93" s="67">
        <v>18</v>
      </c>
      <c r="AH93" s="68">
        <f t="shared" si="44"/>
        <v>1.5</v>
      </c>
      <c r="AI93" s="67">
        <v>9</v>
      </c>
      <c r="AJ93" s="68">
        <f t="shared" si="45"/>
        <v>0.75</v>
      </c>
      <c r="AK93" s="67">
        <v>12</v>
      </c>
      <c r="AL93" s="68">
        <f t="shared" si="46"/>
        <v>1</v>
      </c>
      <c r="AM93" s="67">
        <v>24</v>
      </c>
      <c r="AN93" s="68">
        <f t="shared" si="47"/>
        <v>2</v>
      </c>
      <c r="AO93" s="67">
        <v>5</v>
      </c>
      <c r="AP93" s="68">
        <f t="shared" si="48"/>
        <v>0.41666666666666669</v>
      </c>
      <c r="AQ93" s="67">
        <v>17</v>
      </c>
      <c r="AR93" s="68">
        <f t="shared" si="49"/>
        <v>1.4166666666666667</v>
      </c>
      <c r="AS93" s="67">
        <v>52</v>
      </c>
      <c r="AT93" s="68">
        <f t="shared" si="50"/>
        <v>4.333333333333333</v>
      </c>
      <c r="AU93" s="67">
        <v>12</v>
      </c>
      <c r="AV93" s="68">
        <f t="shared" si="51"/>
        <v>1</v>
      </c>
      <c r="AW93" s="67">
        <v>12</v>
      </c>
      <c r="AX93" s="68">
        <f t="shared" si="52"/>
        <v>1</v>
      </c>
      <c r="AY93" s="67">
        <v>14</v>
      </c>
      <c r="AZ93" s="68">
        <f t="shared" si="53"/>
        <v>1.1666666666666667</v>
      </c>
      <c r="BA93" s="74">
        <f t="shared" si="28"/>
        <v>1579</v>
      </c>
      <c r="BB93" s="75">
        <f t="shared" si="54"/>
        <v>131.58333333333334</v>
      </c>
    </row>
    <row r="94" spans="1:54" ht="11.25" customHeight="1" x14ac:dyDescent="0.25">
      <c r="A94" s="151"/>
      <c r="B94" s="92" t="s">
        <v>93</v>
      </c>
      <c r="C94" s="67">
        <v>477</v>
      </c>
      <c r="D94" s="68">
        <f t="shared" si="29"/>
        <v>39.75</v>
      </c>
      <c r="E94" s="69">
        <v>171</v>
      </c>
      <c r="F94" s="70">
        <f t="shared" si="30"/>
        <v>14.25</v>
      </c>
      <c r="G94" s="67">
        <v>92</v>
      </c>
      <c r="H94" s="68">
        <f t="shared" si="31"/>
        <v>7.666666666666667</v>
      </c>
      <c r="I94" s="67">
        <v>87</v>
      </c>
      <c r="J94" s="68">
        <f t="shared" si="32"/>
        <v>7.25</v>
      </c>
      <c r="K94" s="67">
        <v>24</v>
      </c>
      <c r="L94" s="68">
        <f t="shared" si="33"/>
        <v>2</v>
      </c>
      <c r="M94" s="67">
        <v>63</v>
      </c>
      <c r="N94" s="68">
        <f t="shared" si="34"/>
        <v>5.25</v>
      </c>
      <c r="O94" s="71">
        <f>'[1]FTF-A'!C96</f>
        <v>52</v>
      </c>
      <c r="P94" s="72">
        <f t="shared" si="35"/>
        <v>4.333333333333333</v>
      </c>
      <c r="Q94" s="67">
        <v>54</v>
      </c>
      <c r="R94" s="68">
        <f t="shared" si="36"/>
        <v>4.5</v>
      </c>
      <c r="S94" s="67">
        <v>43</v>
      </c>
      <c r="T94" s="68">
        <f t="shared" si="37"/>
        <v>3.5833333333333335</v>
      </c>
      <c r="U94" s="69">
        <v>11</v>
      </c>
      <c r="V94" s="70">
        <f t="shared" si="38"/>
        <v>0.91666666666666663</v>
      </c>
      <c r="W94" s="67">
        <v>28</v>
      </c>
      <c r="X94" s="68">
        <f t="shared" si="39"/>
        <v>2.3333333333333335</v>
      </c>
      <c r="Y94" s="69">
        <v>30</v>
      </c>
      <c r="Z94" s="70">
        <f t="shared" si="40"/>
        <v>2.5</v>
      </c>
      <c r="AA94" s="73">
        <f>[1]CA!C96</f>
        <v>6</v>
      </c>
      <c r="AB94" s="70">
        <f t="shared" si="41"/>
        <v>0.5</v>
      </c>
      <c r="AC94" s="67">
        <v>28</v>
      </c>
      <c r="AD94" s="68">
        <f t="shared" si="42"/>
        <v>2.3333333333333335</v>
      </c>
      <c r="AE94" s="67">
        <v>21</v>
      </c>
      <c r="AF94" s="68">
        <f t="shared" si="43"/>
        <v>1.75</v>
      </c>
      <c r="AG94" s="67">
        <v>18</v>
      </c>
      <c r="AH94" s="68">
        <f t="shared" si="44"/>
        <v>1.5</v>
      </c>
      <c r="AI94" s="67">
        <v>14</v>
      </c>
      <c r="AJ94" s="68">
        <f t="shared" si="45"/>
        <v>1.1666666666666667</v>
      </c>
      <c r="AK94" s="67">
        <v>16</v>
      </c>
      <c r="AL94" s="68">
        <f t="shared" si="46"/>
        <v>1.3333333333333333</v>
      </c>
      <c r="AM94" s="67">
        <v>13</v>
      </c>
      <c r="AN94" s="68">
        <f t="shared" si="47"/>
        <v>1.0833333333333333</v>
      </c>
      <c r="AO94" s="67">
        <v>1</v>
      </c>
      <c r="AP94" s="68">
        <f t="shared" si="48"/>
        <v>8.3333333333333329E-2</v>
      </c>
      <c r="AQ94" s="67">
        <v>6</v>
      </c>
      <c r="AR94" s="68">
        <f t="shared" si="49"/>
        <v>0.5</v>
      </c>
      <c r="AS94" s="67">
        <v>15</v>
      </c>
      <c r="AT94" s="68">
        <f t="shared" si="50"/>
        <v>1.25</v>
      </c>
      <c r="AU94" s="67">
        <v>10</v>
      </c>
      <c r="AV94" s="68">
        <f t="shared" si="51"/>
        <v>0.83333333333333337</v>
      </c>
      <c r="AW94" s="67">
        <v>7</v>
      </c>
      <c r="AX94" s="68">
        <f t="shared" si="52"/>
        <v>0.58333333333333337</v>
      </c>
      <c r="AY94" s="67">
        <v>10</v>
      </c>
      <c r="AZ94" s="68">
        <f t="shared" si="53"/>
        <v>0.83333333333333337</v>
      </c>
      <c r="BA94" s="74">
        <f t="shared" si="28"/>
        <v>1297</v>
      </c>
      <c r="BB94" s="75">
        <f t="shared" si="54"/>
        <v>108.08333333333333</v>
      </c>
    </row>
    <row r="95" spans="1:54" ht="11.25" customHeight="1" x14ac:dyDescent="0.25">
      <c r="A95" s="151"/>
      <c r="B95" s="92" t="s">
        <v>94</v>
      </c>
      <c r="C95" s="67">
        <v>1404</v>
      </c>
      <c r="D95" s="68">
        <f t="shared" si="29"/>
        <v>117</v>
      </c>
      <c r="E95" s="69">
        <v>789</v>
      </c>
      <c r="F95" s="70">
        <f t="shared" si="30"/>
        <v>65.75</v>
      </c>
      <c r="G95" s="67">
        <v>795</v>
      </c>
      <c r="H95" s="68">
        <f t="shared" si="31"/>
        <v>66.25</v>
      </c>
      <c r="I95" s="67">
        <v>502</v>
      </c>
      <c r="J95" s="68">
        <f t="shared" si="32"/>
        <v>41.833333333333336</v>
      </c>
      <c r="K95" s="67">
        <v>819</v>
      </c>
      <c r="L95" s="68">
        <f t="shared" si="33"/>
        <v>68.25</v>
      </c>
      <c r="M95" s="67">
        <v>249</v>
      </c>
      <c r="N95" s="68">
        <f t="shared" si="34"/>
        <v>20.75</v>
      </c>
      <c r="O95" s="71">
        <f>'[1]FTF-A'!C97</f>
        <v>544</v>
      </c>
      <c r="P95" s="72">
        <f t="shared" si="35"/>
        <v>45.333333333333336</v>
      </c>
      <c r="Q95" s="67">
        <v>244</v>
      </c>
      <c r="R95" s="68">
        <f t="shared" si="36"/>
        <v>20.333333333333332</v>
      </c>
      <c r="S95" s="67">
        <v>284</v>
      </c>
      <c r="T95" s="68">
        <f t="shared" si="37"/>
        <v>23.666666666666668</v>
      </c>
      <c r="U95" s="69">
        <v>344</v>
      </c>
      <c r="V95" s="70">
        <f t="shared" si="38"/>
        <v>28.666666666666668</v>
      </c>
      <c r="W95" s="67">
        <v>143</v>
      </c>
      <c r="X95" s="68">
        <f t="shared" si="39"/>
        <v>11.916666666666666</v>
      </c>
      <c r="Y95" s="69">
        <v>205</v>
      </c>
      <c r="Z95" s="70">
        <f t="shared" si="40"/>
        <v>17.083333333333332</v>
      </c>
      <c r="AA95" s="73">
        <f>[1]CA!C97</f>
        <v>256</v>
      </c>
      <c r="AB95" s="70">
        <f t="shared" si="41"/>
        <v>21.333333333333332</v>
      </c>
      <c r="AC95" s="67">
        <v>216</v>
      </c>
      <c r="AD95" s="68">
        <f t="shared" si="42"/>
        <v>18</v>
      </c>
      <c r="AE95" s="67">
        <v>187</v>
      </c>
      <c r="AF95" s="68">
        <f t="shared" si="43"/>
        <v>15.583333333333334</v>
      </c>
      <c r="AG95" s="67">
        <v>128</v>
      </c>
      <c r="AH95" s="68">
        <f t="shared" si="44"/>
        <v>10.666666666666666</v>
      </c>
      <c r="AI95" s="67">
        <v>183</v>
      </c>
      <c r="AJ95" s="68">
        <f t="shared" si="45"/>
        <v>15.25</v>
      </c>
      <c r="AK95" s="67">
        <v>128</v>
      </c>
      <c r="AL95" s="68">
        <f t="shared" si="46"/>
        <v>10.666666666666666</v>
      </c>
      <c r="AM95" s="67">
        <v>132</v>
      </c>
      <c r="AN95" s="68">
        <f t="shared" si="47"/>
        <v>11</v>
      </c>
      <c r="AO95" s="67">
        <v>47</v>
      </c>
      <c r="AP95" s="68">
        <f t="shared" si="48"/>
        <v>3.9166666666666665</v>
      </c>
      <c r="AQ95" s="67">
        <v>52</v>
      </c>
      <c r="AR95" s="68">
        <f t="shared" si="49"/>
        <v>4.333333333333333</v>
      </c>
      <c r="AS95" s="67">
        <v>78</v>
      </c>
      <c r="AT95" s="68">
        <f t="shared" si="50"/>
        <v>6.5</v>
      </c>
      <c r="AU95" s="67">
        <v>46</v>
      </c>
      <c r="AV95" s="68">
        <f t="shared" si="51"/>
        <v>3.8333333333333335</v>
      </c>
      <c r="AW95" s="67">
        <v>85</v>
      </c>
      <c r="AX95" s="68">
        <f t="shared" si="52"/>
        <v>7.083333333333333</v>
      </c>
      <c r="AY95" s="67">
        <v>52</v>
      </c>
      <c r="AZ95" s="68">
        <f t="shared" si="53"/>
        <v>4.333333333333333</v>
      </c>
      <c r="BA95" s="74">
        <f t="shared" si="28"/>
        <v>7912</v>
      </c>
      <c r="BB95" s="75">
        <f t="shared" si="54"/>
        <v>659.33333333333337</v>
      </c>
    </row>
    <row r="96" spans="1:54" ht="11.25" customHeight="1" x14ac:dyDescent="0.25">
      <c r="A96" s="151"/>
      <c r="B96" s="93" t="s">
        <v>95</v>
      </c>
      <c r="C96" s="67">
        <v>768</v>
      </c>
      <c r="D96" s="68">
        <f t="shared" si="29"/>
        <v>64</v>
      </c>
      <c r="E96" s="69">
        <v>280</v>
      </c>
      <c r="F96" s="70">
        <f t="shared" si="30"/>
        <v>23.333333333333332</v>
      </c>
      <c r="G96" s="67">
        <v>237</v>
      </c>
      <c r="H96" s="68">
        <f t="shared" si="31"/>
        <v>19.75</v>
      </c>
      <c r="I96" s="67">
        <v>205</v>
      </c>
      <c r="J96" s="68">
        <f t="shared" si="32"/>
        <v>17.083333333333332</v>
      </c>
      <c r="K96" s="67">
        <v>40</v>
      </c>
      <c r="L96" s="68">
        <f t="shared" si="33"/>
        <v>3.3333333333333335</v>
      </c>
      <c r="M96" s="67">
        <v>115</v>
      </c>
      <c r="N96" s="68">
        <f t="shared" si="34"/>
        <v>9.5833333333333339</v>
      </c>
      <c r="O96" s="71">
        <f>'[1]FTF-A'!C98</f>
        <v>66</v>
      </c>
      <c r="P96" s="72">
        <f t="shared" si="35"/>
        <v>5.5</v>
      </c>
      <c r="Q96" s="67">
        <v>71</v>
      </c>
      <c r="R96" s="68">
        <f t="shared" si="36"/>
        <v>5.916666666666667</v>
      </c>
      <c r="S96" s="67">
        <v>106</v>
      </c>
      <c r="T96" s="68">
        <f t="shared" si="37"/>
        <v>8.8333333333333339</v>
      </c>
      <c r="U96" s="69">
        <v>17</v>
      </c>
      <c r="V96" s="70">
        <f t="shared" si="38"/>
        <v>1.4166666666666667</v>
      </c>
      <c r="W96" s="67">
        <v>50</v>
      </c>
      <c r="X96" s="68">
        <f t="shared" si="39"/>
        <v>4.166666666666667</v>
      </c>
      <c r="Y96" s="69">
        <v>37</v>
      </c>
      <c r="Z96" s="70">
        <f t="shared" si="40"/>
        <v>3.0833333333333335</v>
      </c>
      <c r="AA96" s="73">
        <f>[1]CA!C98</f>
        <v>19</v>
      </c>
      <c r="AB96" s="70">
        <f t="shared" si="41"/>
        <v>1.5833333333333333</v>
      </c>
      <c r="AC96" s="67">
        <v>60</v>
      </c>
      <c r="AD96" s="68">
        <f t="shared" si="42"/>
        <v>5</v>
      </c>
      <c r="AE96" s="67">
        <v>82</v>
      </c>
      <c r="AF96" s="68">
        <f t="shared" si="43"/>
        <v>6.833333333333333</v>
      </c>
      <c r="AG96" s="67">
        <v>24</v>
      </c>
      <c r="AH96" s="68">
        <f t="shared" si="44"/>
        <v>2</v>
      </c>
      <c r="AI96" s="67">
        <v>32</v>
      </c>
      <c r="AJ96" s="68">
        <f t="shared" si="45"/>
        <v>2.6666666666666665</v>
      </c>
      <c r="AK96" s="67">
        <v>40</v>
      </c>
      <c r="AL96" s="68">
        <f t="shared" si="46"/>
        <v>3.3333333333333335</v>
      </c>
      <c r="AM96" s="67">
        <v>39</v>
      </c>
      <c r="AN96" s="68">
        <f t="shared" si="47"/>
        <v>3.25</v>
      </c>
      <c r="AO96" s="67">
        <v>8</v>
      </c>
      <c r="AP96" s="68">
        <f t="shared" si="48"/>
        <v>0.66666666666666663</v>
      </c>
      <c r="AQ96" s="67">
        <v>11</v>
      </c>
      <c r="AR96" s="68">
        <f t="shared" si="49"/>
        <v>0.91666666666666663</v>
      </c>
      <c r="AS96" s="67">
        <v>53</v>
      </c>
      <c r="AT96" s="68">
        <f t="shared" si="50"/>
        <v>4.416666666666667</v>
      </c>
      <c r="AU96" s="67">
        <v>18</v>
      </c>
      <c r="AV96" s="68">
        <f t="shared" si="51"/>
        <v>1.5</v>
      </c>
      <c r="AW96" s="67">
        <v>11</v>
      </c>
      <c r="AX96" s="68">
        <f t="shared" si="52"/>
        <v>0.91666666666666663</v>
      </c>
      <c r="AY96" s="67">
        <v>15</v>
      </c>
      <c r="AZ96" s="68">
        <f t="shared" si="53"/>
        <v>1.25</v>
      </c>
      <c r="BA96" s="74">
        <f t="shared" si="28"/>
        <v>2404</v>
      </c>
      <c r="BB96" s="75">
        <f t="shared" si="54"/>
        <v>200.33333333333334</v>
      </c>
    </row>
    <row r="97" spans="1:54" ht="11.25" customHeight="1" x14ac:dyDescent="0.25">
      <c r="A97" s="94"/>
      <c r="B97" s="95" t="s">
        <v>96</v>
      </c>
      <c r="C97" s="67">
        <v>57</v>
      </c>
      <c r="D97" s="68">
        <f t="shared" si="29"/>
        <v>4.75</v>
      </c>
      <c r="E97" s="69">
        <v>32</v>
      </c>
      <c r="F97" s="70">
        <f t="shared" si="30"/>
        <v>2.6666666666666665</v>
      </c>
      <c r="G97" s="67">
        <v>11</v>
      </c>
      <c r="H97" s="68">
        <f t="shared" si="31"/>
        <v>0.91666666666666663</v>
      </c>
      <c r="I97" s="67">
        <v>12</v>
      </c>
      <c r="J97" s="68">
        <f t="shared" si="32"/>
        <v>1</v>
      </c>
      <c r="K97" s="67">
        <v>15</v>
      </c>
      <c r="L97" s="68">
        <f t="shared" si="33"/>
        <v>1.25</v>
      </c>
      <c r="M97" s="67">
        <v>12</v>
      </c>
      <c r="N97" s="68">
        <f t="shared" si="34"/>
        <v>1</v>
      </c>
      <c r="O97" s="71">
        <f>'[1]FTF-A'!C99</f>
        <v>7</v>
      </c>
      <c r="P97" s="72">
        <f t="shared" si="35"/>
        <v>0.58333333333333337</v>
      </c>
      <c r="Q97" s="67">
        <v>17</v>
      </c>
      <c r="R97" s="68">
        <f t="shared" si="36"/>
        <v>1.4166666666666667</v>
      </c>
      <c r="S97" s="67">
        <v>3</v>
      </c>
      <c r="T97" s="68">
        <f t="shared" si="37"/>
        <v>0.25</v>
      </c>
      <c r="U97" s="69">
        <v>4</v>
      </c>
      <c r="V97" s="70">
        <f t="shared" si="38"/>
        <v>0.33333333333333331</v>
      </c>
      <c r="W97" s="67">
        <v>2</v>
      </c>
      <c r="X97" s="68">
        <f t="shared" si="39"/>
        <v>0.16666666666666666</v>
      </c>
      <c r="Y97" s="69">
        <v>5</v>
      </c>
      <c r="Z97" s="70">
        <f t="shared" si="40"/>
        <v>0.41666666666666669</v>
      </c>
      <c r="AA97" s="73">
        <f>[1]CA!C99</f>
        <v>6</v>
      </c>
      <c r="AB97" s="70">
        <f t="shared" si="41"/>
        <v>0.5</v>
      </c>
      <c r="AC97" s="67">
        <v>1</v>
      </c>
      <c r="AD97" s="68">
        <f t="shared" si="42"/>
        <v>8.3333333333333329E-2</v>
      </c>
      <c r="AE97" s="67">
        <v>1</v>
      </c>
      <c r="AF97" s="68">
        <f t="shared" si="43"/>
        <v>8.3333333333333329E-2</v>
      </c>
      <c r="AG97" s="67">
        <v>0</v>
      </c>
      <c r="AH97" s="68">
        <f t="shared" si="44"/>
        <v>0</v>
      </c>
      <c r="AI97" s="67">
        <v>4</v>
      </c>
      <c r="AJ97" s="68">
        <f t="shared" si="45"/>
        <v>0.33333333333333331</v>
      </c>
      <c r="AK97" s="67">
        <v>1</v>
      </c>
      <c r="AL97" s="68">
        <f t="shared" si="46"/>
        <v>8.3333333333333329E-2</v>
      </c>
      <c r="AM97" s="67">
        <v>1</v>
      </c>
      <c r="AN97" s="68">
        <f t="shared" si="47"/>
        <v>8.3333333333333329E-2</v>
      </c>
      <c r="AO97" s="67">
        <v>2</v>
      </c>
      <c r="AP97" s="68">
        <f t="shared" si="48"/>
        <v>0.16666666666666666</v>
      </c>
      <c r="AQ97" s="67">
        <v>2</v>
      </c>
      <c r="AR97" s="68">
        <f t="shared" si="49"/>
        <v>0.16666666666666666</v>
      </c>
      <c r="AS97" s="67">
        <v>0</v>
      </c>
      <c r="AT97" s="68">
        <f t="shared" si="50"/>
        <v>0</v>
      </c>
      <c r="AU97" s="67">
        <v>1</v>
      </c>
      <c r="AV97" s="68">
        <f t="shared" si="51"/>
        <v>8.3333333333333329E-2</v>
      </c>
      <c r="AW97" s="67">
        <v>5</v>
      </c>
      <c r="AX97" s="68">
        <f t="shared" si="52"/>
        <v>0.41666666666666669</v>
      </c>
      <c r="AY97" s="67">
        <v>3</v>
      </c>
      <c r="AZ97" s="68">
        <f t="shared" si="53"/>
        <v>0.25</v>
      </c>
      <c r="BA97" s="74">
        <f t="shared" si="28"/>
        <v>204</v>
      </c>
      <c r="BB97" s="75">
        <f t="shared" si="54"/>
        <v>17</v>
      </c>
    </row>
    <row r="98" spans="1:54" ht="11.25" customHeight="1" x14ac:dyDescent="0.25">
      <c r="A98" s="96"/>
      <c r="B98" s="97" t="s">
        <v>97</v>
      </c>
      <c r="C98" s="98">
        <f>SUM(C3:C97)</f>
        <v>35756</v>
      </c>
      <c r="D98" s="99"/>
      <c r="E98" s="98">
        <f>SUM(E3:E97)</f>
        <v>20537</v>
      </c>
      <c r="F98" s="99"/>
      <c r="G98" s="98">
        <f>SUM(G3:G97)</f>
        <v>18386</v>
      </c>
      <c r="H98" s="99"/>
      <c r="I98" s="98">
        <f>SUM(I3:I97)</f>
        <v>12845</v>
      </c>
      <c r="J98" s="99"/>
      <c r="K98" s="98">
        <f>SUM(K3:K97)</f>
        <v>12259</v>
      </c>
      <c r="L98" s="99"/>
      <c r="M98" s="98">
        <f>SUM(M3:M97)</f>
        <v>9052</v>
      </c>
      <c r="N98" s="99"/>
      <c r="O98" s="98">
        <f>SUM(O3:O97)</f>
        <v>8793</v>
      </c>
      <c r="P98" s="99"/>
      <c r="Q98" s="98">
        <f>SUM(Q3:Q97)</f>
        <v>8440</v>
      </c>
      <c r="R98" s="99"/>
      <c r="S98" s="98">
        <f>SUM(S3:S97)</f>
        <v>6475</v>
      </c>
      <c r="T98" s="99"/>
      <c r="U98" s="98">
        <f>SUM(U3:U97)</f>
        <v>6232</v>
      </c>
      <c r="V98" s="99"/>
      <c r="W98" s="98">
        <f>SUM(W3:W97)</f>
        <v>5262</v>
      </c>
      <c r="X98" s="99"/>
      <c r="Y98" s="98">
        <f>SUM(Y3:Y97)</f>
        <v>4720</v>
      </c>
      <c r="Z98" s="99"/>
      <c r="AA98" s="98">
        <f>SUM(AA3:AA97)</f>
        <v>4534</v>
      </c>
      <c r="AB98" s="99"/>
      <c r="AC98" s="98">
        <f>SUM(AC3:AC97)</f>
        <v>4156</v>
      </c>
      <c r="AD98" s="99"/>
      <c r="AE98" s="98">
        <f>SUM(AE3:AE97)</f>
        <v>4064</v>
      </c>
      <c r="AF98" s="99"/>
      <c r="AG98" s="98">
        <f>SUM(AG3:AG97)</f>
        <v>2919</v>
      </c>
      <c r="AH98" s="99"/>
      <c r="AI98" s="98">
        <f>SUM(AI3:AI97)</f>
        <v>2807</v>
      </c>
      <c r="AJ98" s="99"/>
      <c r="AK98" s="98">
        <f>SUM(AK3:AK97)</f>
        <v>2639</v>
      </c>
      <c r="AL98" s="99"/>
      <c r="AM98" s="98">
        <f>SUM(AM3:AM97)</f>
        <v>2494</v>
      </c>
      <c r="AN98" s="99"/>
      <c r="AO98" s="98">
        <f>SUM(AO3:AO97)</f>
        <v>2385</v>
      </c>
      <c r="AP98" s="99"/>
      <c r="AQ98" s="98">
        <f>SUM(AQ3:AQ97)</f>
        <v>2077</v>
      </c>
      <c r="AR98" s="99"/>
      <c r="AS98" s="98">
        <f>SUM(AS3:AS97)</f>
        <v>2063</v>
      </c>
      <c r="AT98" s="99"/>
      <c r="AU98" s="98">
        <f>SUM(AU3:AU97)</f>
        <v>1764</v>
      </c>
      <c r="AV98" s="99"/>
      <c r="AW98" s="98">
        <f>SUM(AW3:AW97)</f>
        <v>1680</v>
      </c>
      <c r="AX98" s="99"/>
      <c r="AY98" s="98">
        <f>SUM(AY3:AY97)</f>
        <v>1303</v>
      </c>
      <c r="AZ98" s="99"/>
      <c r="BA98" s="98">
        <f t="shared" ref="BA98:BB98" si="55">SUM(BA3:BA97)</f>
        <v>183642</v>
      </c>
      <c r="BB98" s="99">
        <f t="shared" si="55"/>
        <v>15303.500000000004</v>
      </c>
    </row>
    <row r="99" spans="1:54" x14ac:dyDescent="0.25"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</row>
    <row r="100" spans="1:54" x14ac:dyDescent="0.25">
      <c r="B100" s="101" t="s">
        <v>123</v>
      </c>
      <c r="C100" s="100">
        <v>35729</v>
      </c>
      <c r="D100" s="100"/>
      <c r="E100" s="100">
        <v>20515</v>
      </c>
      <c r="F100" s="100"/>
      <c r="G100" s="100">
        <v>18363</v>
      </c>
      <c r="H100" s="100"/>
      <c r="I100" s="100">
        <v>12826</v>
      </c>
      <c r="J100" s="100"/>
      <c r="K100" s="100">
        <v>12237</v>
      </c>
      <c r="L100" s="100"/>
      <c r="M100" s="100">
        <v>9026</v>
      </c>
      <c r="N100" s="100"/>
      <c r="O100" s="100">
        <v>8766</v>
      </c>
      <c r="P100" s="100"/>
      <c r="Q100" s="100">
        <v>8417</v>
      </c>
      <c r="R100" s="100"/>
      <c r="S100" s="100">
        <v>6450</v>
      </c>
      <c r="T100" s="100"/>
      <c r="U100" s="100">
        <v>6205</v>
      </c>
      <c r="V100" s="100"/>
      <c r="W100" s="100">
        <v>5239</v>
      </c>
      <c r="X100" s="100"/>
      <c r="Y100" s="100">
        <f>2915+1662</f>
        <v>4577</v>
      </c>
      <c r="Z100" s="100"/>
      <c r="AA100" s="100">
        <v>4508</v>
      </c>
      <c r="AB100" s="100"/>
      <c r="AC100" s="100">
        <v>4132</v>
      </c>
      <c r="AD100" s="100"/>
      <c r="AE100" s="100">
        <v>4037</v>
      </c>
      <c r="AF100" s="100"/>
      <c r="AG100" s="100">
        <v>2897</v>
      </c>
      <c r="AH100" s="100"/>
      <c r="AI100" s="100">
        <v>2781</v>
      </c>
      <c r="AJ100" s="100"/>
      <c r="AK100" s="100">
        <v>2616</v>
      </c>
      <c r="AL100" s="100"/>
      <c r="AM100" s="100">
        <v>2469</v>
      </c>
      <c r="AN100" s="100"/>
      <c r="AO100" s="100">
        <v>2359</v>
      </c>
      <c r="AP100" s="100"/>
      <c r="AQ100" s="100">
        <v>2055</v>
      </c>
      <c r="AR100" s="100"/>
      <c r="AS100" s="100">
        <v>2038</v>
      </c>
      <c r="AT100" s="100"/>
      <c r="AU100" s="100">
        <v>1742</v>
      </c>
      <c r="AV100" s="100"/>
      <c r="AW100" s="100">
        <v>1655</v>
      </c>
      <c r="AX100" s="100"/>
      <c r="AY100" s="100">
        <v>1282</v>
      </c>
      <c r="AZ100" s="100"/>
    </row>
    <row r="101" spans="1:54" x14ac:dyDescent="0.25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</row>
    <row r="102" spans="1:54" x14ac:dyDescent="0.25">
      <c r="B102" s="101" t="s">
        <v>122</v>
      </c>
      <c r="C102" s="100">
        <f>C98-C100</f>
        <v>27</v>
      </c>
      <c r="D102" s="100"/>
      <c r="E102" s="100">
        <f t="shared" ref="E102:AY102" si="56">E98-E100</f>
        <v>22</v>
      </c>
      <c r="F102" s="100"/>
      <c r="G102" s="100">
        <f t="shared" si="56"/>
        <v>23</v>
      </c>
      <c r="H102" s="100"/>
      <c r="I102" s="100">
        <f>I98-I100</f>
        <v>19</v>
      </c>
      <c r="J102" s="100"/>
      <c r="K102" s="100">
        <f>K98-K100</f>
        <v>22</v>
      </c>
      <c r="L102" s="100"/>
      <c r="M102" s="100">
        <f t="shared" si="56"/>
        <v>26</v>
      </c>
      <c r="N102" s="100"/>
      <c r="O102" s="100">
        <f>O98-O100</f>
        <v>27</v>
      </c>
      <c r="P102" s="100"/>
      <c r="Q102" s="100">
        <f>Q98-Q100</f>
        <v>23</v>
      </c>
      <c r="R102" s="100"/>
      <c r="S102" s="100">
        <f>S98-S100</f>
        <v>25</v>
      </c>
      <c r="T102" s="100"/>
      <c r="U102" s="100">
        <f>U98-U100</f>
        <v>27</v>
      </c>
      <c r="V102" s="100"/>
      <c r="W102" s="100">
        <f>W98-W100</f>
        <v>23</v>
      </c>
      <c r="X102" s="100"/>
      <c r="Y102" s="100">
        <f>Y98-Y100</f>
        <v>143</v>
      </c>
      <c r="Z102" s="100"/>
      <c r="AA102" s="100">
        <f>AA98-AA100</f>
        <v>26</v>
      </c>
      <c r="AB102" s="100"/>
      <c r="AC102" s="100">
        <f>AC98-AC100</f>
        <v>24</v>
      </c>
      <c r="AD102" s="100"/>
      <c r="AE102" s="100">
        <f>AE98-AE100</f>
        <v>27</v>
      </c>
      <c r="AF102" s="100"/>
      <c r="AG102" s="100">
        <f>AG98-AG100</f>
        <v>22</v>
      </c>
      <c r="AH102" s="100"/>
      <c r="AI102" s="100">
        <f>AI98-AI100</f>
        <v>26</v>
      </c>
      <c r="AJ102" s="100"/>
      <c r="AK102" s="100">
        <f>AK98-AK100</f>
        <v>23</v>
      </c>
      <c r="AL102" s="100"/>
      <c r="AM102" s="100">
        <f>AM98-AM100</f>
        <v>25</v>
      </c>
      <c r="AN102" s="100"/>
      <c r="AO102" s="100">
        <f t="shared" si="56"/>
        <v>26</v>
      </c>
      <c r="AP102" s="100"/>
      <c r="AQ102" s="100">
        <f>AQ98-AQ100</f>
        <v>22</v>
      </c>
      <c r="AR102" s="100"/>
      <c r="AS102" s="100">
        <f t="shared" si="56"/>
        <v>25</v>
      </c>
      <c r="AT102" s="100"/>
      <c r="AU102" s="100">
        <f t="shared" ref="AU102" si="57">AU98-AU100</f>
        <v>22</v>
      </c>
      <c r="AV102" s="100"/>
      <c r="AW102" s="100">
        <f>AW98-AW100</f>
        <v>25</v>
      </c>
      <c r="AX102" s="100"/>
      <c r="AY102" s="100">
        <f t="shared" si="56"/>
        <v>21</v>
      </c>
      <c r="AZ102" s="100"/>
    </row>
    <row r="103" spans="1:54" x14ac:dyDescent="0.25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</row>
    <row r="104" spans="1:54" x14ac:dyDescent="0.25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</row>
    <row r="105" spans="1:54" x14ac:dyDescent="0.25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</row>
    <row r="106" spans="1:54" x14ac:dyDescent="0.25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</row>
    <row r="107" spans="1:54" x14ac:dyDescent="0.25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</row>
    <row r="108" spans="1:54" x14ac:dyDescent="0.25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</row>
    <row r="109" spans="1:54" x14ac:dyDescent="0.25"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</row>
    <row r="110" spans="1:54" x14ac:dyDescent="0.25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</row>
    <row r="111" spans="1:54" x14ac:dyDescent="0.25"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</row>
    <row r="112" spans="1:54" x14ac:dyDescent="0.25"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</row>
    <row r="113" spans="3:52" x14ac:dyDescent="0.25"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</row>
    <row r="114" spans="3:52" x14ac:dyDescent="0.25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</row>
    <row r="115" spans="3:52" x14ac:dyDescent="0.25"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</row>
    <row r="116" spans="3:52" x14ac:dyDescent="0.25"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</row>
    <row r="117" spans="3:52" x14ac:dyDescent="0.25"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</row>
    <row r="118" spans="3:52" x14ac:dyDescent="0.25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</row>
    <row r="119" spans="3:52" x14ac:dyDescent="0.25"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</row>
    <row r="120" spans="3:52" x14ac:dyDescent="0.25"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</row>
    <row r="121" spans="3:52" x14ac:dyDescent="0.25"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</row>
    <row r="122" spans="3:52" x14ac:dyDescent="0.25"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</row>
    <row r="123" spans="3:52" x14ac:dyDescent="0.25"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</row>
    <row r="124" spans="3:52" x14ac:dyDescent="0.25"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</row>
    <row r="125" spans="3:52" x14ac:dyDescent="0.25"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</row>
    <row r="126" spans="3:52" x14ac:dyDescent="0.25"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</row>
    <row r="127" spans="3:52" x14ac:dyDescent="0.25"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</row>
    <row r="128" spans="3:52" x14ac:dyDescent="0.25"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</row>
    <row r="129" spans="3:52" x14ac:dyDescent="0.25"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</row>
    <row r="130" spans="3:52" x14ac:dyDescent="0.25"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</row>
    <row r="131" spans="3:52" x14ac:dyDescent="0.25"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</row>
    <row r="132" spans="3:52" x14ac:dyDescent="0.25"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</row>
    <row r="133" spans="3:52" x14ac:dyDescent="0.25"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</row>
    <row r="134" spans="3:52" x14ac:dyDescent="0.25"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</row>
    <row r="135" spans="3:52" x14ac:dyDescent="0.25"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</row>
    <row r="136" spans="3:52" x14ac:dyDescent="0.25"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</row>
    <row r="137" spans="3:52" x14ac:dyDescent="0.25"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</row>
    <row r="138" spans="3:52" x14ac:dyDescent="0.25"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</row>
    <row r="139" spans="3:52" x14ac:dyDescent="0.25"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</row>
    <row r="140" spans="3:52" x14ac:dyDescent="0.25"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</row>
    <row r="141" spans="3:52" x14ac:dyDescent="0.25"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</row>
    <row r="142" spans="3:52" x14ac:dyDescent="0.25"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</row>
    <row r="143" spans="3:52" x14ac:dyDescent="0.25"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</row>
    <row r="144" spans="3:52" x14ac:dyDescent="0.25"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</row>
    <row r="145" spans="3:52" x14ac:dyDescent="0.25"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</row>
    <row r="146" spans="3:52" x14ac:dyDescent="0.25"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</row>
    <row r="147" spans="3:52" x14ac:dyDescent="0.25"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</row>
    <row r="148" spans="3:52" x14ac:dyDescent="0.25"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</row>
    <row r="149" spans="3:52" x14ac:dyDescent="0.25"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</row>
    <row r="150" spans="3:52" x14ac:dyDescent="0.25"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</row>
    <row r="151" spans="3:52" x14ac:dyDescent="0.25"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</row>
    <row r="152" spans="3:52" x14ac:dyDescent="0.25"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</row>
    <row r="153" spans="3:52" x14ac:dyDescent="0.25"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</row>
    <row r="154" spans="3:52" x14ac:dyDescent="0.25"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</row>
    <row r="155" spans="3:52" x14ac:dyDescent="0.25"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</row>
    <row r="156" spans="3:52" x14ac:dyDescent="0.25"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</row>
    <row r="157" spans="3:52" x14ac:dyDescent="0.25"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</row>
    <row r="158" spans="3:52" x14ac:dyDescent="0.25"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</row>
    <row r="159" spans="3:52" x14ac:dyDescent="0.25"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</row>
    <row r="160" spans="3:52" x14ac:dyDescent="0.25"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</row>
    <row r="161" spans="3:52" x14ac:dyDescent="0.25"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</row>
    <row r="162" spans="3:52" x14ac:dyDescent="0.25"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</row>
    <row r="163" spans="3:52" x14ac:dyDescent="0.25"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</row>
    <row r="164" spans="3:52" x14ac:dyDescent="0.25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</row>
    <row r="165" spans="3:52" x14ac:dyDescent="0.25"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</row>
    <row r="166" spans="3:52" x14ac:dyDescent="0.25"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</row>
    <row r="167" spans="3:52" x14ac:dyDescent="0.25"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</row>
    <row r="168" spans="3:52" x14ac:dyDescent="0.25"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</row>
    <row r="169" spans="3:52" x14ac:dyDescent="0.25"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</row>
    <row r="170" spans="3:52" x14ac:dyDescent="0.25"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</row>
    <row r="171" spans="3:52" x14ac:dyDescent="0.25"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</row>
    <row r="172" spans="3:52" x14ac:dyDescent="0.25"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</row>
    <row r="173" spans="3:52" x14ac:dyDescent="0.25"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</row>
    <row r="174" spans="3:52" x14ac:dyDescent="0.25"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</row>
    <row r="175" spans="3:52" x14ac:dyDescent="0.25"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</row>
    <row r="176" spans="3:52" x14ac:dyDescent="0.25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</row>
    <row r="177" spans="3:52" x14ac:dyDescent="0.25"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</row>
    <row r="178" spans="3:52" x14ac:dyDescent="0.25"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</row>
    <row r="179" spans="3:52" x14ac:dyDescent="0.25"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</row>
    <row r="180" spans="3:52" x14ac:dyDescent="0.25"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</row>
    <row r="181" spans="3:52" x14ac:dyDescent="0.25"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</row>
    <row r="182" spans="3:52" x14ac:dyDescent="0.25"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</row>
    <row r="183" spans="3:52" x14ac:dyDescent="0.25"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</row>
    <row r="184" spans="3:52" x14ac:dyDescent="0.25"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</row>
    <row r="185" spans="3:52" x14ac:dyDescent="0.25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</row>
    <row r="186" spans="3:52" x14ac:dyDescent="0.25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</row>
    <row r="187" spans="3:52" x14ac:dyDescent="0.25"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</row>
    <row r="188" spans="3:52" x14ac:dyDescent="0.25"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</row>
    <row r="189" spans="3:52" x14ac:dyDescent="0.25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</row>
    <row r="190" spans="3:52" x14ac:dyDescent="0.25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</row>
    <row r="191" spans="3:52" x14ac:dyDescent="0.25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</row>
    <row r="192" spans="3:52" x14ac:dyDescent="0.25"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</row>
    <row r="193" spans="3:52" x14ac:dyDescent="0.25"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</row>
    <row r="194" spans="3:52" x14ac:dyDescent="0.25"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</row>
    <row r="195" spans="3:52" x14ac:dyDescent="0.25"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</row>
    <row r="196" spans="3:52" x14ac:dyDescent="0.25"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</row>
    <row r="197" spans="3:52" x14ac:dyDescent="0.25"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</row>
    <row r="198" spans="3:52" x14ac:dyDescent="0.25"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</row>
    <row r="199" spans="3:52" x14ac:dyDescent="0.25"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</row>
    <row r="200" spans="3:52" x14ac:dyDescent="0.25"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</row>
    <row r="201" spans="3:52" x14ac:dyDescent="0.25"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</row>
    <row r="202" spans="3:52" x14ac:dyDescent="0.25"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</row>
    <row r="203" spans="3:52" x14ac:dyDescent="0.25"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</row>
    <row r="204" spans="3:52" x14ac:dyDescent="0.25"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</row>
    <row r="205" spans="3:52" x14ac:dyDescent="0.25"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</row>
    <row r="206" spans="3:52" x14ac:dyDescent="0.25"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</row>
    <row r="207" spans="3:52" x14ac:dyDescent="0.25"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</row>
    <row r="208" spans="3:52" x14ac:dyDescent="0.25"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</row>
    <row r="209" spans="3:52" x14ac:dyDescent="0.25"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</row>
    <row r="210" spans="3:52" x14ac:dyDescent="0.25"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</row>
    <row r="211" spans="3:52" x14ac:dyDescent="0.25"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</row>
    <row r="212" spans="3:52" x14ac:dyDescent="0.25"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</row>
    <row r="213" spans="3:52" x14ac:dyDescent="0.25"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</row>
    <row r="214" spans="3:52" x14ac:dyDescent="0.25"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</row>
    <row r="215" spans="3:52" x14ac:dyDescent="0.25"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</row>
    <row r="216" spans="3:52" x14ac:dyDescent="0.25"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</row>
    <row r="217" spans="3:52" x14ac:dyDescent="0.25"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</row>
    <row r="218" spans="3:52" x14ac:dyDescent="0.25"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</row>
    <row r="219" spans="3:52" x14ac:dyDescent="0.25"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</row>
    <row r="220" spans="3:52" x14ac:dyDescent="0.25"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</row>
    <row r="221" spans="3:52" x14ac:dyDescent="0.25"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</row>
    <row r="222" spans="3:52" x14ac:dyDescent="0.25"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</row>
    <row r="223" spans="3:52" x14ac:dyDescent="0.25"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</row>
    <row r="224" spans="3:52" x14ac:dyDescent="0.25"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</row>
    <row r="225" spans="3:52" x14ac:dyDescent="0.25"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</row>
    <row r="226" spans="3:52" x14ac:dyDescent="0.25"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</row>
    <row r="227" spans="3:52" x14ac:dyDescent="0.25"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</row>
    <row r="228" spans="3:52" x14ac:dyDescent="0.25"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</row>
    <row r="229" spans="3:52" x14ac:dyDescent="0.25"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</row>
    <row r="230" spans="3:52" x14ac:dyDescent="0.25"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</row>
    <row r="231" spans="3:52" x14ac:dyDescent="0.25"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</row>
    <row r="232" spans="3:52" x14ac:dyDescent="0.25"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</row>
    <row r="233" spans="3:52" x14ac:dyDescent="0.25"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</row>
    <row r="234" spans="3:52" x14ac:dyDescent="0.25"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</row>
    <row r="235" spans="3:52" x14ac:dyDescent="0.25"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</row>
    <row r="236" spans="3:52" x14ac:dyDescent="0.25"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</row>
    <row r="237" spans="3:52" x14ac:dyDescent="0.25"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</row>
    <row r="238" spans="3:52" x14ac:dyDescent="0.25"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</row>
    <row r="239" spans="3:52" x14ac:dyDescent="0.25"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</row>
    <row r="240" spans="3:52" x14ac:dyDescent="0.25"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</row>
    <row r="241" spans="3:52" x14ac:dyDescent="0.25"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</row>
    <row r="242" spans="3:52" x14ac:dyDescent="0.25"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</row>
    <row r="243" spans="3:52" x14ac:dyDescent="0.25"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</row>
    <row r="244" spans="3:52" x14ac:dyDescent="0.25"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</row>
    <row r="245" spans="3:52" x14ac:dyDescent="0.25"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</row>
    <row r="246" spans="3:52" x14ac:dyDescent="0.25"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</row>
    <row r="247" spans="3:52" x14ac:dyDescent="0.25"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</row>
    <row r="248" spans="3:52" x14ac:dyDescent="0.25"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</row>
    <row r="249" spans="3:52" x14ac:dyDescent="0.25"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</row>
    <row r="250" spans="3:52" x14ac:dyDescent="0.25"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</row>
    <row r="251" spans="3:52" x14ac:dyDescent="0.25"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</row>
    <row r="252" spans="3:52" x14ac:dyDescent="0.25"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</row>
    <row r="253" spans="3:52" x14ac:dyDescent="0.25"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</row>
    <row r="254" spans="3:52" x14ac:dyDescent="0.25"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</row>
    <row r="255" spans="3:52" x14ac:dyDescent="0.25"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</row>
    <row r="256" spans="3:52" x14ac:dyDescent="0.25"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</row>
    <row r="257" spans="3:52" x14ac:dyDescent="0.25"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</row>
    <row r="258" spans="3:52" x14ac:dyDescent="0.25"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</row>
    <row r="259" spans="3:52" x14ac:dyDescent="0.25"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</row>
    <row r="260" spans="3:52" x14ac:dyDescent="0.25"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</row>
    <row r="261" spans="3:52" x14ac:dyDescent="0.25"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</row>
    <row r="262" spans="3:52" x14ac:dyDescent="0.25"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</row>
    <row r="263" spans="3:52" x14ac:dyDescent="0.25"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</row>
    <row r="264" spans="3:52" x14ac:dyDescent="0.25"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</row>
    <row r="265" spans="3:52" x14ac:dyDescent="0.25"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</row>
    <row r="266" spans="3:52" x14ac:dyDescent="0.25"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</row>
    <row r="267" spans="3:52" x14ac:dyDescent="0.25"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</row>
    <row r="268" spans="3:52" x14ac:dyDescent="0.25"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</row>
    <row r="269" spans="3:52" x14ac:dyDescent="0.25"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</row>
    <row r="270" spans="3:52" x14ac:dyDescent="0.25"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</row>
    <row r="271" spans="3:52" x14ac:dyDescent="0.25"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</row>
    <row r="272" spans="3:52" x14ac:dyDescent="0.25"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</row>
    <row r="273" spans="3:52" x14ac:dyDescent="0.25"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</row>
    <row r="274" spans="3:52" x14ac:dyDescent="0.25"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</row>
    <row r="275" spans="3:52" x14ac:dyDescent="0.25"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</row>
    <row r="276" spans="3:52" x14ac:dyDescent="0.25"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</row>
    <row r="277" spans="3:52" x14ac:dyDescent="0.25"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</row>
    <row r="278" spans="3:52" x14ac:dyDescent="0.25"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</row>
    <row r="279" spans="3:52" x14ac:dyDescent="0.25"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</row>
    <row r="280" spans="3:52" x14ac:dyDescent="0.25"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</row>
    <row r="281" spans="3:52" x14ac:dyDescent="0.25"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</row>
    <row r="282" spans="3:52" x14ac:dyDescent="0.25"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</row>
    <row r="283" spans="3:52" x14ac:dyDescent="0.25"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</row>
    <row r="284" spans="3:52" x14ac:dyDescent="0.25"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</row>
    <row r="285" spans="3:52" x14ac:dyDescent="0.25"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</row>
    <row r="286" spans="3:52" x14ac:dyDescent="0.25"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</row>
    <row r="287" spans="3:52" x14ac:dyDescent="0.25"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</row>
    <row r="288" spans="3:52" x14ac:dyDescent="0.25"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</row>
    <row r="289" spans="3:52" x14ac:dyDescent="0.25"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</row>
    <row r="290" spans="3:52" x14ac:dyDescent="0.25"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</row>
    <row r="291" spans="3:52" x14ac:dyDescent="0.25"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</row>
    <row r="292" spans="3:52" x14ac:dyDescent="0.25"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</row>
    <row r="293" spans="3:52" x14ac:dyDescent="0.25"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</row>
    <row r="294" spans="3:52" x14ac:dyDescent="0.25"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</row>
    <row r="295" spans="3:52" x14ac:dyDescent="0.25"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</row>
    <row r="296" spans="3:52" x14ac:dyDescent="0.25"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</row>
    <row r="297" spans="3:52" x14ac:dyDescent="0.25"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</row>
    <row r="298" spans="3:52" x14ac:dyDescent="0.25"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</row>
    <row r="299" spans="3:52" x14ac:dyDescent="0.25"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</row>
    <row r="300" spans="3:52" x14ac:dyDescent="0.25"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</row>
    <row r="301" spans="3:52" x14ac:dyDescent="0.25"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</row>
    <row r="302" spans="3:52" x14ac:dyDescent="0.25"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</row>
    <row r="303" spans="3:52" x14ac:dyDescent="0.25"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</row>
    <row r="304" spans="3:52" x14ac:dyDescent="0.25"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</row>
    <row r="305" spans="3:52" x14ac:dyDescent="0.25"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</row>
    <row r="306" spans="3:52" x14ac:dyDescent="0.25"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</row>
    <row r="307" spans="3:52" x14ac:dyDescent="0.25"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</row>
    <row r="308" spans="3:52" x14ac:dyDescent="0.25"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</row>
    <row r="309" spans="3:52" x14ac:dyDescent="0.25"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</row>
    <row r="310" spans="3:52" x14ac:dyDescent="0.25"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</row>
    <row r="311" spans="3:52" x14ac:dyDescent="0.25"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</row>
    <row r="312" spans="3:52" x14ac:dyDescent="0.25"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</row>
    <row r="313" spans="3:52" x14ac:dyDescent="0.25"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</row>
    <row r="314" spans="3:52" x14ac:dyDescent="0.25"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</row>
    <row r="315" spans="3:52" x14ac:dyDescent="0.25"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</row>
    <row r="316" spans="3:52" x14ac:dyDescent="0.25"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</row>
    <row r="317" spans="3:52" x14ac:dyDescent="0.25"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</row>
    <row r="318" spans="3:52" x14ac:dyDescent="0.25"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</row>
    <row r="319" spans="3:52" x14ac:dyDescent="0.25"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</row>
    <row r="320" spans="3:52" x14ac:dyDescent="0.25"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</row>
    <row r="321" spans="3:52" x14ac:dyDescent="0.25"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</row>
    <row r="322" spans="3:52" x14ac:dyDescent="0.25"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</row>
    <row r="323" spans="3:52" x14ac:dyDescent="0.25"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</row>
    <row r="324" spans="3:52" x14ac:dyDescent="0.25"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</row>
    <row r="325" spans="3:52" x14ac:dyDescent="0.25"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</row>
    <row r="326" spans="3:52" x14ac:dyDescent="0.25"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</row>
    <row r="327" spans="3:52" x14ac:dyDescent="0.25"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</row>
    <row r="328" spans="3:52" x14ac:dyDescent="0.25"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</row>
    <row r="329" spans="3:52" x14ac:dyDescent="0.25"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</row>
    <row r="330" spans="3:52" x14ac:dyDescent="0.25"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</row>
    <row r="331" spans="3:52" x14ac:dyDescent="0.25"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</row>
    <row r="332" spans="3:52" x14ac:dyDescent="0.25"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</row>
    <row r="333" spans="3:52" x14ac:dyDescent="0.25"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</row>
    <row r="334" spans="3:52" x14ac:dyDescent="0.25"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</row>
    <row r="335" spans="3:52" x14ac:dyDescent="0.25"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</row>
    <row r="336" spans="3:52" x14ac:dyDescent="0.25"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</row>
    <row r="337" spans="3:52" x14ac:dyDescent="0.25"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</row>
    <row r="338" spans="3:52" x14ac:dyDescent="0.25"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</row>
    <row r="339" spans="3:52" x14ac:dyDescent="0.25"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</row>
    <row r="340" spans="3:52" x14ac:dyDescent="0.25"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</row>
    <row r="341" spans="3:52" x14ac:dyDescent="0.25"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</row>
    <row r="342" spans="3:52" x14ac:dyDescent="0.25"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</row>
    <row r="343" spans="3:52" x14ac:dyDescent="0.25"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</row>
    <row r="344" spans="3:52" x14ac:dyDescent="0.25"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</row>
    <row r="345" spans="3:52" x14ac:dyDescent="0.25"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</row>
    <row r="346" spans="3:52" x14ac:dyDescent="0.25"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</row>
    <row r="347" spans="3:52" x14ac:dyDescent="0.25"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</row>
    <row r="348" spans="3:52" x14ac:dyDescent="0.25"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</row>
    <row r="349" spans="3:52" x14ac:dyDescent="0.25"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</row>
    <row r="350" spans="3:52" x14ac:dyDescent="0.25"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</row>
    <row r="351" spans="3:52" x14ac:dyDescent="0.25"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</row>
    <row r="352" spans="3:52" x14ac:dyDescent="0.25"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</row>
    <row r="353" spans="3:52" x14ac:dyDescent="0.25"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</row>
    <row r="354" spans="3:52" x14ac:dyDescent="0.25"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</row>
    <row r="355" spans="3:52" x14ac:dyDescent="0.25"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</row>
    <row r="356" spans="3:52" x14ac:dyDescent="0.25"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</row>
    <row r="357" spans="3:52" x14ac:dyDescent="0.25"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</row>
    <row r="358" spans="3:52" x14ac:dyDescent="0.25"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</row>
    <row r="359" spans="3:52" x14ac:dyDescent="0.25"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</row>
    <row r="360" spans="3:52" x14ac:dyDescent="0.25"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</row>
    <row r="361" spans="3:52" x14ac:dyDescent="0.25"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</row>
    <row r="362" spans="3:52" x14ac:dyDescent="0.25"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</row>
    <row r="363" spans="3:52" x14ac:dyDescent="0.25"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</row>
    <row r="364" spans="3:52" x14ac:dyDescent="0.25"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</row>
    <row r="365" spans="3:52" x14ac:dyDescent="0.25"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</row>
    <row r="366" spans="3:52" x14ac:dyDescent="0.25"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</row>
    <row r="367" spans="3:52" x14ac:dyDescent="0.25"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</row>
    <row r="368" spans="3:52" x14ac:dyDescent="0.25"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</row>
    <row r="369" spans="3:52" x14ac:dyDescent="0.25"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</row>
    <row r="370" spans="3:52" x14ac:dyDescent="0.25"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</row>
    <row r="371" spans="3:52" x14ac:dyDescent="0.25"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</row>
    <row r="372" spans="3:52" x14ac:dyDescent="0.25"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</row>
    <row r="373" spans="3:52" x14ac:dyDescent="0.25"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</row>
    <row r="374" spans="3:52" x14ac:dyDescent="0.25"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</row>
    <row r="375" spans="3:52" x14ac:dyDescent="0.25"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</row>
    <row r="376" spans="3:52" x14ac:dyDescent="0.25"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</row>
    <row r="377" spans="3:52" x14ac:dyDescent="0.25"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</row>
    <row r="378" spans="3:52" x14ac:dyDescent="0.25"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</row>
    <row r="379" spans="3:52" x14ac:dyDescent="0.25"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</row>
    <row r="380" spans="3:52" x14ac:dyDescent="0.25"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</row>
    <row r="381" spans="3:52" x14ac:dyDescent="0.25"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</row>
    <row r="382" spans="3:52" x14ac:dyDescent="0.25"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</row>
    <row r="383" spans="3:52" x14ac:dyDescent="0.25"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</row>
    <row r="384" spans="3:52" x14ac:dyDescent="0.25"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</row>
    <row r="385" spans="3:52" x14ac:dyDescent="0.25"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</row>
    <row r="386" spans="3:52" x14ac:dyDescent="0.25"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</row>
    <row r="387" spans="3:52" x14ac:dyDescent="0.25"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</row>
    <row r="388" spans="3:52" x14ac:dyDescent="0.25"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</row>
    <row r="389" spans="3:52" x14ac:dyDescent="0.25"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</row>
    <row r="390" spans="3:52" x14ac:dyDescent="0.25"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</row>
    <row r="391" spans="3:52" x14ac:dyDescent="0.25"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</row>
    <row r="392" spans="3:52" x14ac:dyDescent="0.25"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</row>
    <row r="393" spans="3:52" x14ac:dyDescent="0.25"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</row>
    <row r="394" spans="3:52" x14ac:dyDescent="0.25"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</row>
    <row r="395" spans="3:52" x14ac:dyDescent="0.25"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</row>
    <row r="396" spans="3:52" x14ac:dyDescent="0.25"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</row>
    <row r="397" spans="3:52" x14ac:dyDescent="0.25"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</row>
    <row r="398" spans="3:52" x14ac:dyDescent="0.25"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</row>
    <row r="399" spans="3:52" x14ac:dyDescent="0.25"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</row>
    <row r="400" spans="3:52" x14ac:dyDescent="0.25"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</row>
    <row r="401" spans="3:52" x14ac:dyDescent="0.25"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</row>
    <row r="402" spans="3:52" x14ac:dyDescent="0.25"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</row>
    <row r="403" spans="3:52" x14ac:dyDescent="0.25"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</row>
    <row r="404" spans="3:52" x14ac:dyDescent="0.25"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</row>
    <row r="405" spans="3:52" x14ac:dyDescent="0.25"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</row>
    <row r="406" spans="3:52" x14ac:dyDescent="0.25"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</row>
    <row r="407" spans="3:52" x14ac:dyDescent="0.25"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</row>
    <row r="408" spans="3:52" x14ac:dyDescent="0.25"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</row>
    <row r="409" spans="3:52" x14ac:dyDescent="0.25"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</row>
    <row r="410" spans="3:52" x14ac:dyDescent="0.25"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</row>
    <row r="411" spans="3:52" x14ac:dyDescent="0.25"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</row>
    <row r="412" spans="3:52" x14ac:dyDescent="0.25"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</row>
    <row r="413" spans="3:52" x14ac:dyDescent="0.25"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</row>
    <row r="414" spans="3:52" x14ac:dyDescent="0.25"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</row>
    <row r="415" spans="3:52" x14ac:dyDescent="0.25"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</row>
    <row r="416" spans="3:52" x14ac:dyDescent="0.25"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</row>
    <row r="417" spans="3:52" x14ac:dyDescent="0.25"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</row>
    <row r="418" spans="3:52" x14ac:dyDescent="0.25"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</row>
    <row r="419" spans="3:52" x14ac:dyDescent="0.25"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</row>
    <row r="420" spans="3:52" x14ac:dyDescent="0.25"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</row>
    <row r="421" spans="3:52" x14ac:dyDescent="0.25"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</row>
    <row r="422" spans="3:52" x14ac:dyDescent="0.25"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</row>
    <row r="423" spans="3:52" x14ac:dyDescent="0.25"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</row>
    <row r="424" spans="3:52" x14ac:dyDescent="0.25"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</row>
    <row r="425" spans="3:52" x14ac:dyDescent="0.25"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</row>
    <row r="426" spans="3:52" x14ac:dyDescent="0.25"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</row>
    <row r="427" spans="3:52" x14ac:dyDescent="0.25"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</row>
    <row r="428" spans="3:52" x14ac:dyDescent="0.25"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</row>
    <row r="429" spans="3:52" x14ac:dyDescent="0.25"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</row>
    <row r="430" spans="3:52" x14ac:dyDescent="0.25"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</row>
    <row r="431" spans="3:52" x14ac:dyDescent="0.25"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</row>
    <row r="432" spans="3:52" x14ac:dyDescent="0.25"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</row>
    <row r="433" spans="3:52" x14ac:dyDescent="0.25"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</row>
    <row r="434" spans="3:52" x14ac:dyDescent="0.25"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</row>
    <row r="435" spans="3:52" x14ac:dyDescent="0.25"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</row>
    <row r="436" spans="3:52" x14ac:dyDescent="0.25"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</row>
    <row r="437" spans="3:52" x14ac:dyDescent="0.25"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</row>
    <row r="438" spans="3:52" x14ac:dyDescent="0.25"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</row>
    <row r="439" spans="3:52" x14ac:dyDescent="0.25"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</row>
    <row r="440" spans="3:52" x14ac:dyDescent="0.25"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</row>
    <row r="441" spans="3:52" x14ac:dyDescent="0.25"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</row>
    <row r="442" spans="3:52" x14ac:dyDescent="0.25"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</row>
  </sheetData>
  <mergeCells count="33">
    <mergeCell ref="AO1:AP1"/>
    <mergeCell ref="AM1:AN1"/>
    <mergeCell ref="AG1:AH1"/>
    <mergeCell ref="AA1:AB1"/>
    <mergeCell ref="BA1:BB1"/>
    <mergeCell ref="AU1:AV1"/>
    <mergeCell ref="AI1:AJ1"/>
    <mergeCell ref="AK1:AL1"/>
    <mergeCell ref="AW1:AX1"/>
    <mergeCell ref="AS1:AT1"/>
    <mergeCell ref="AY1:AZ1"/>
    <mergeCell ref="AC1:AD1"/>
    <mergeCell ref="AQ1:AR1"/>
    <mergeCell ref="C1:D1"/>
    <mergeCell ref="I1:J1"/>
    <mergeCell ref="AE1:AF1"/>
    <mergeCell ref="Q1:R1"/>
    <mergeCell ref="Y1:Z1"/>
    <mergeCell ref="W1:X1"/>
    <mergeCell ref="S1:T1"/>
    <mergeCell ref="E1:F1"/>
    <mergeCell ref="G1:H1"/>
    <mergeCell ref="M1:N1"/>
    <mergeCell ref="K1:L1"/>
    <mergeCell ref="U1:V1"/>
    <mergeCell ref="O1:P1"/>
    <mergeCell ref="A79:A86"/>
    <mergeCell ref="A87:A96"/>
    <mergeCell ref="A3:A28"/>
    <mergeCell ref="A29:A45"/>
    <mergeCell ref="A47:A55"/>
    <mergeCell ref="A56:A67"/>
    <mergeCell ref="A68:A78"/>
  </mergeCells>
  <pageMargins left="0.23622047244094491" right="0.23622047244094491" top="0.74803149606299213" bottom="0.74803149606299213" header="0.31496062992125984" footer="0.31496062992125984"/>
  <pageSetup paperSize="8" scale="62" orientation="landscape" r:id="rId1"/>
  <headerFooter>
    <oddHeader xml:space="preserve">&amp;L&amp;"Perpetua,Normal"&amp;24Bilag 2b. 2. og 3. fælles jobsamtaler i 1. halvår og 1. fælles jobsamtaler fra 1. juli 2016  (estimat af 2013 tal fra STAR). Fordelt på jobcentre i RAR-Regioner samt sorteret efter a-kassers antal af samtaler. </oddHeader>
    <oddFooter>&amp;LNote: Gns. er gennemsnit af fællessamtaler pr. måned i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2"/>
  <sheetViews>
    <sheetView workbookViewId="0">
      <pane xSplit="41" ySplit="23" topLeftCell="AP219" activePane="bottomRight" state="frozen"/>
      <selection pane="topRight" activeCell="N1" sqref="N1"/>
      <selection pane="bottomLeft" activeCell="A24" sqref="A24"/>
      <selection pane="bottomRight" activeCell="R106" sqref="R106"/>
    </sheetView>
  </sheetViews>
  <sheetFormatPr defaultRowHeight="12.75" x14ac:dyDescent="0.25"/>
  <cols>
    <col min="1" max="1" width="5.28515625" style="58" customWidth="1"/>
    <col min="2" max="2" width="19.7109375" style="58" customWidth="1"/>
    <col min="3" max="55" width="5.7109375" style="58" customWidth="1"/>
    <col min="56" max="16384" width="9.140625" style="58"/>
  </cols>
  <sheetData>
    <row r="1" spans="1:54" ht="58.5" customHeight="1" x14ac:dyDescent="0.25">
      <c r="A1" s="56" t="s">
        <v>126</v>
      </c>
      <c r="B1" s="57" t="s">
        <v>0</v>
      </c>
      <c r="C1" s="160" t="s">
        <v>103</v>
      </c>
      <c r="D1" s="161"/>
      <c r="E1" s="160" t="s">
        <v>98</v>
      </c>
      <c r="F1" s="161"/>
      <c r="G1" s="160" t="s">
        <v>99</v>
      </c>
      <c r="H1" s="161"/>
      <c r="I1" s="160" t="s">
        <v>104</v>
      </c>
      <c r="J1" s="161"/>
      <c r="K1" s="160" t="s">
        <v>117</v>
      </c>
      <c r="L1" s="161"/>
      <c r="M1" s="160" t="s">
        <v>100</v>
      </c>
      <c r="N1" s="161"/>
      <c r="O1" s="160" t="s">
        <v>119</v>
      </c>
      <c r="P1" s="161"/>
      <c r="Q1" s="160" t="s">
        <v>106</v>
      </c>
      <c r="R1" s="161"/>
      <c r="S1" s="160" t="s">
        <v>107</v>
      </c>
      <c r="T1" s="161"/>
      <c r="U1" s="160" t="s">
        <v>118</v>
      </c>
      <c r="V1" s="161"/>
      <c r="W1" s="160" t="s">
        <v>112</v>
      </c>
      <c r="X1" s="161"/>
      <c r="Y1" s="160" t="s">
        <v>125</v>
      </c>
      <c r="Z1" s="161"/>
      <c r="AA1" s="160" t="s">
        <v>121</v>
      </c>
      <c r="AB1" s="161"/>
      <c r="AC1" s="160" t="s">
        <v>115</v>
      </c>
      <c r="AD1" s="161"/>
      <c r="AE1" s="160" t="s">
        <v>105</v>
      </c>
      <c r="AF1" s="161"/>
      <c r="AG1" s="160" t="s">
        <v>114</v>
      </c>
      <c r="AH1" s="161"/>
      <c r="AI1" s="160" t="s">
        <v>113</v>
      </c>
      <c r="AJ1" s="161"/>
      <c r="AK1" s="160" t="s">
        <v>110</v>
      </c>
      <c r="AL1" s="161"/>
      <c r="AM1" s="160" t="s">
        <v>102</v>
      </c>
      <c r="AN1" s="161"/>
      <c r="AO1" s="160" t="s">
        <v>101</v>
      </c>
      <c r="AP1" s="161"/>
      <c r="AQ1" s="160" t="s">
        <v>116</v>
      </c>
      <c r="AR1" s="161"/>
      <c r="AS1" s="160" t="s">
        <v>108</v>
      </c>
      <c r="AT1" s="161"/>
      <c r="AU1" s="160" t="s">
        <v>120</v>
      </c>
      <c r="AV1" s="161"/>
      <c r="AW1" s="164" t="s">
        <v>111</v>
      </c>
      <c r="AX1" s="165"/>
      <c r="AY1" s="160" t="s">
        <v>109</v>
      </c>
      <c r="AZ1" s="161"/>
      <c r="BA1" s="162" t="s">
        <v>97</v>
      </c>
      <c r="BB1" s="163"/>
    </row>
    <row r="2" spans="1:54" s="65" customFormat="1" x14ac:dyDescent="0.25">
      <c r="A2" s="59"/>
      <c r="B2" s="60" t="s">
        <v>1</v>
      </c>
      <c r="C2" s="61">
        <v>2017</v>
      </c>
      <c r="D2" s="62" t="s">
        <v>128</v>
      </c>
      <c r="E2" s="61">
        <v>2017</v>
      </c>
      <c r="F2" s="62" t="s">
        <v>128</v>
      </c>
      <c r="G2" s="61">
        <v>2017</v>
      </c>
      <c r="H2" s="62" t="s">
        <v>128</v>
      </c>
      <c r="I2" s="61">
        <v>2017</v>
      </c>
      <c r="J2" s="62" t="s">
        <v>128</v>
      </c>
      <c r="K2" s="61">
        <v>2017</v>
      </c>
      <c r="L2" s="62" t="s">
        <v>128</v>
      </c>
      <c r="M2" s="61">
        <v>2017</v>
      </c>
      <c r="N2" s="62" t="s">
        <v>128</v>
      </c>
      <c r="O2" s="61">
        <v>2017</v>
      </c>
      <c r="P2" s="62" t="s">
        <v>128</v>
      </c>
      <c r="Q2" s="61">
        <v>2017</v>
      </c>
      <c r="R2" s="62" t="s">
        <v>128</v>
      </c>
      <c r="S2" s="61">
        <v>2017</v>
      </c>
      <c r="T2" s="62" t="s">
        <v>128</v>
      </c>
      <c r="U2" s="61">
        <v>2017</v>
      </c>
      <c r="V2" s="62" t="s">
        <v>128</v>
      </c>
      <c r="W2" s="61">
        <v>2017</v>
      </c>
      <c r="X2" s="62" t="s">
        <v>128</v>
      </c>
      <c r="Y2" s="61">
        <v>2017</v>
      </c>
      <c r="Z2" s="62" t="s">
        <v>128</v>
      </c>
      <c r="AA2" s="61">
        <v>2017</v>
      </c>
      <c r="AB2" s="62" t="s">
        <v>128</v>
      </c>
      <c r="AC2" s="61">
        <v>2017</v>
      </c>
      <c r="AD2" s="62" t="s">
        <v>128</v>
      </c>
      <c r="AE2" s="61">
        <v>2017</v>
      </c>
      <c r="AF2" s="62" t="s">
        <v>128</v>
      </c>
      <c r="AG2" s="61">
        <v>2017</v>
      </c>
      <c r="AH2" s="62" t="s">
        <v>128</v>
      </c>
      <c r="AI2" s="61">
        <v>2017</v>
      </c>
      <c r="AJ2" s="62" t="s">
        <v>128</v>
      </c>
      <c r="AK2" s="61">
        <v>2017</v>
      </c>
      <c r="AL2" s="62" t="s">
        <v>128</v>
      </c>
      <c r="AM2" s="61">
        <v>2017</v>
      </c>
      <c r="AN2" s="62" t="s">
        <v>128</v>
      </c>
      <c r="AO2" s="61">
        <v>2017</v>
      </c>
      <c r="AP2" s="62" t="s">
        <v>128</v>
      </c>
      <c r="AQ2" s="61">
        <v>2017</v>
      </c>
      <c r="AR2" s="62" t="s">
        <v>128</v>
      </c>
      <c r="AS2" s="61">
        <v>2017</v>
      </c>
      <c r="AT2" s="62" t="s">
        <v>128</v>
      </c>
      <c r="AU2" s="61">
        <v>2017</v>
      </c>
      <c r="AV2" s="62" t="s">
        <v>128</v>
      </c>
      <c r="AW2" s="129">
        <v>2017</v>
      </c>
      <c r="AX2" s="130" t="s">
        <v>128</v>
      </c>
      <c r="AY2" s="61">
        <v>2017</v>
      </c>
      <c r="AZ2" s="62" t="s">
        <v>128</v>
      </c>
      <c r="BA2" s="63">
        <v>2017</v>
      </c>
      <c r="BB2" s="64" t="s">
        <v>128</v>
      </c>
    </row>
    <row r="3" spans="1:54" x14ac:dyDescent="0.25">
      <c r="A3" s="154" t="s">
        <v>127</v>
      </c>
      <c r="B3" s="108" t="s">
        <v>2</v>
      </c>
      <c r="C3" s="67">
        <v>3196</v>
      </c>
      <c r="D3" s="68">
        <f>C3/12</f>
        <v>266.33333333333331</v>
      </c>
      <c r="E3" s="69">
        <v>2146</v>
      </c>
      <c r="F3" s="70">
        <f>E3/12</f>
        <v>178.83333333333334</v>
      </c>
      <c r="G3" s="67">
        <v>2640</v>
      </c>
      <c r="H3" s="68">
        <f>G3/12</f>
        <v>220</v>
      </c>
      <c r="I3" s="67">
        <v>1636</v>
      </c>
      <c r="J3" s="68">
        <f>I3/12</f>
        <v>136.33333333333334</v>
      </c>
      <c r="K3" s="69">
        <v>5724</v>
      </c>
      <c r="L3" s="70">
        <f>K3/12</f>
        <v>477</v>
      </c>
      <c r="M3" s="67">
        <v>1385</v>
      </c>
      <c r="N3" s="68">
        <f>M3/12</f>
        <v>115.41666666666667</v>
      </c>
      <c r="O3" s="73">
        <v>2348</v>
      </c>
      <c r="P3" s="131">
        <f>O3/12</f>
        <v>195.66666666666666</v>
      </c>
      <c r="Q3" s="67">
        <v>1176</v>
      </c>
      <c r="R3" s="68">
        <f>Q3/12</f>
        <v>98</v>
      </c>
      <c r="S3" s="67">
        <v>417</v>
      </c>
      <c r="T3" s="68">
        <f>S3/12</f>
        <v>34.75</v>
      </c>
      <c r="U3" s="71">
        <v>3188</v>
      </c>
      <c r="V3" s="72">
        <f>U3/12</f>
        <v>265.66666666666669</v>
      </c>
      <c r="W3" s="67">
        <v>705</v>
      </c>
      <c r="X3" s="68">
        <f>W3/12</f>
        <v>58.75</v>
      </c>
      <c r="Y3" s="67">
        <f>792+194</f>
        <v>986</v>
      </c>
      <c r="Z3" s="68">
        <f>Y3/12</f>
        <v>82.166666666666671</v>
      </c>
      <c r="AA3" s="73">
        <v>1694</v>
      </c>
      <c r="AB3" s="70">
        <f>AA3/12</f>
        <v>141.16666666666666</v>
      </c>
      <c r="AC3" s="67">
        <v>453</v>
      </c>
      <c r="AD3" s="68">
        <f>AC3/12</f>
        <v>37.75</v>
      </c>
      <c r="AE3" s="67">
        <v>746</v>
      </c>
      <c r="AF3" s="68">
        <f>AE3/12</f>
        <v>62.166666666666664</v>
      </c>
      <c r="AG3" s="67">
        <v>632</v>
      </c>
      <c r="AH3" s="68">
        <f>AG3/12</f>
        <v>52.666666666666664</v>
      </c>
      <c r="AI3" s="67">
        <v>832</v>
      </c>
      <c r="AJ3" s="68">
        <f>AI3/12</f>
        <v>69.333333333333329</v>
      </c>
      <c r="AK3" s="67">
        <v>421</v>
      </c>
      <c r="AL3" s="68">
        <f>AK3/12</f>
        <v>35.083333333333336</v>
      </c>
      <c r="AM3" s="67">
        <v>259</v>
      </c>
      <c r="AN3" s="68">
        <f>AM3/12</f>
        <v>21.583333333333332</v>
      </c>
      <c r="AO3" s="67">
        <v>1398</v>
      </c>
      <c r="AP3" s="68">
        <f>AO3/12</f>
        <v>116.5</v>
      </c>
      <c r="AQ3" s="67">
        <v>304</v>
      </c>
      <c r="AR3" s="68">
        <f>AQ3/12</f>
        <v>25.333333333333332</v>
      </c>
      <c r="AS3" s="67">
        <v>66</v>
      </c>
      <c r="AT3" s="68">
        <f>AS3/12</f>
        <v>5.5</v>
      </c>
      <c r="AU3" s="67">
        <v>230</v>
      </c>
      <c r="AV3" s="68">
        <f>AU3/12</f>
        <v>19.166666666666668</v>
      </c>
      <c r="AW3" s="132">
        <v>351</v>
      </c>
      <c r="AX3" s="133">
        <f>AW3/12</f>
        <v>29.25</v>
      </c>
      <c r="AY3" s="67">
        <v>176</v>
      </c>
      <c r="AZ3" s="68">
        <f>AY3/12</f>
        <v>14.666666666666666</v>
      </c>
      <c r="BA3" s="74">
        <f t="shared" ref="BA3:BA34" si="0">E3+G3+M3+AO3+AM3+C3+I3+AE3+Q3+S3+AS3+AY3+AK3+Y3+AW3+W3+AI3+AG3+AC3+AQ3+K3+U3+O3+AU3+AA3</f>
        <v>33109</v>
      </c>
      <c r="BB3" s="75">
        <f>BA3/12</f>
        <v>2759.0833333333335</v>
      </c>
    </row>
    <row r="4" spans="1:54" x14ac:dyDescent="0.25">
      <c r="A4" s="154"/>
      <c r="B4" s="111" t="s">
        <v>3</v>
      </c>
      <c r="C4" s="67">
        <v>263</v>
      </c>
      <c r="D4" s="68">
        <f t="shared" ref="D4:D67" si="1">C4/12</f>
        <v>21.916666666666668</v>
      </c>
      <c r="E4" s="69">
        <v>248</v>
      </c>
      <c r="F4" s="70">
        <f t="shared" ref="F4:F67" si="2">E4/12</f>
        <v>20.666666666666668</v>
      </c>
      <c r="G4" s="67">
        <v>376</v>
      </c>
      <c r="H4" s="68">
        <f t="shared" ref="H4:H67" si="3">G4/12</f>
        <v>31.333333333333332</v>
      </c>
      <c r="I4" s="67">
        <v>174</v>
      </c>
      <c r="J4" s="68">
        <f t="shared" ref="J4:J67" si="4">I4/12</f>
        <v>14.5</v>
      </c>
      <c r="K4" s="69">
        <v>967</v>
      </c>
      <c r="L4" s="70">
        <f t="shared" ref="L4:L67" si="5">K4/12</f>
        <v>80.583333333333329</v>
      </c>
      <c r="M4" s="67">
        <v>182</v>
      </c>
      <c r="N4" s="68">
        <f t="shared" ref="N4:N67" si="6">M4/12</f>
        <v>15.166666666666666</v>
      </c>
      <c r="O4" s="73">
        <f>'[1]FTF-A'!D6</f>
        <v>369</v>
      </c>
      <c r="P4" s="131">
        <f t="shared" ref="P4:P67" si="7">O4/12</f>
        <v>30.75</v>
      </c>
      <c r="Q4" s="67">
        <v>145</v>
      </c>
      <c r="R4" s="68">
        <f t="shared" ref="R4:R67" si="8">Q4/12</f>
        <v>12.083333333333334</v>
      </c>
      <c r="S4" s="67">
        <v>50</v>
      </c>
      <c r="T4" s="68">
        <f t="shared" ref="T4:T67" si="9">S4/12</f>
        <v>4.166666666666667</v>
      </c>
      <c r="U4" s="71">
        <f>[1]Magistrenes!D6</f>
        <v>496</v>
      </c>
      <c r="V4" s="72">
        <f t="shared" ref="V4:V67" si="10">U4/12</f>
        <v>41.333333333333336</v>
      </c>
      <c r="W4" s="67">
        <v>160</v>
      </c>
      <c r="X4" s="68">
        <f t="shared" ref="X4:X67" si="11">W4/12</f>
        <v>13.333333333333334</v>
      </c>
      <c r="Y4" s="67">
        <f>109+34</f>
        <v>143</v>
      </c>
      <c r="Z4" s="68">
        <f t="shared" ref="Z4:Z67" si="12">Y4/12</f>
        <v>11.916666666666666</v>
      </c>
      <c r="AA4" s="73">
        <f>[1]CA!D6</f>
        <v>353</v>
      </c>
      <c r="AB4" s="70">
        <f t="shared" ref="AB4:AB67" si="13">AA4/12</f>
        <v>29.416666666666668</v>
      </c>
      <c r="AC4" s="67">
        <v>55</v>
      </c>
      <c r="AD4" s="68">
        <f t="shared" ref="AD4:AD67" si="14">AC4/12</f>
        <v>4.583333333333333</v>
      </c>
      <c r="AE4" s="67">
        <v>130</v>
      </c>
      <c r="AF4" s="68">
        <f t="shared" ref="AF4:AF67" si="15">AE4/12</f>
        <v>10.833333333333334</v>
      </c>
      <c r="AG4" s="67">
        <v>102</v>
      </c>
      <c r="AH4" s="68">
        <f t="shared" ref="AH4:AH67" si="16">AG4/12</f>
        <v>8.5</v>
      </c>
      <c r="AI4" s="67">
        <v>111</v>
      </c>
      <c r="AJ4" s="68">
        <f t="shared" ref="AJ4:AJ67" si="17">AI4/12</f>
        <v>9.25</v>
      </c>
      <c r="AK4" s="67">
        <v>52</v>
      </c>
      <c r="AL4" s="68">
        <f t="shared" ref="AL4:AL67" si="18">AK4/12</f>
        <v>4.333333333333333</v>
      </c>
      <c r="AM4" s="67">
        <v>43</v>
      </c>
      <c r="AN4" s="68">
        <f t="shared" ref="AN4:AN67" si="19">AM4/12</f>
        <v>3.5833333333333335</v>
      </c>
      <c r="AO4" s="67">
        <v>234</v>
      </c>
      <c r="AP4" s="68">
        <f t="shared" ref="AP4:AP67" si="20">AO4/12</f>
        <v>19.5</v>
      </c>
      <c r="AQ4" s="67">
        <v>75</v>
      </c>
      <c r="AR4" s="68">
        <f t="shared" ref="AR4:AR67" si="21">AQ4/12</f>
        <v>6.25</v>
      </c>
      <c r="AS4" s="67">
        <v>8</v>
      </c>
      <c r="AT4" s="68">
        <f t="shared" ref="AT4:AT67" si="22">AS4/12</f>
        <v>0.66666666666666663</v>
      </c>
      <c r="AU4" s="67">
        <v>34</v>
      </c>
      <c r="AV4" s="68">
        <f t="shared" ref="AV4:AV67" si="23">AU4/12</f>
        <v>2.8333333333333335</v>
      </c>
      <c r="AW4" s="132">
        <v>35</v>
      </c>
      <c r="AX4" s="133">
        <f t="shared" ref="AX4:AX67" si="24">AW4/12</f>
        <v>2.9166666666666665</v>
      </c>
      <c r="AY4" s="67">
        <v>19</v>
      </c>
      <c r="AZ4" s="68">
        <f t="shared" ref="AZ4:AZ67" si="25">AY4/12</f>
        <v>1.5833333333333333</v>
      </c>
      <c r="BA4" s="74">
        <f t="shared" si="0"/>
        <v>4824</v>
      </c>
      <c r="BB4" s="75">
        <f t="shared" ref="BB4:BB67" si="26">BA4/12</f>
        <v>402</v>
      </c>
    </row>
    <row r="5" spans="1:54" x14ac:dyDescent="0.25">
      <c r="A5" s="154"/>
      <c r="B5" s="111" t="s">
        <v>4</v>
      </c>
      <c r="C5" s="67">
        <v>332</v>
      </c>
      <c r="D5" s="68">
        <f t="shared" si="1"/>
        <v>27.666666666666668</v>
      </c>
      <c r="E5" s="69">
        <v>212</v>
      </c>
      <c r="F5" s="70">
        <f t="shared" si="2"/>
        <v>17.666666666666668</v>
      </c>
      <c r="G5" s="67">
        <v>202</v>
      </c>
      <c r="H5" s="68">
        <f t="shared" si="3"/>
        <v>16.833333333333332</v>
      </c>
      <c r="I5" s="67">
        <v>135</v>
      </c>
      <c r="J5" s="68">
        <f t="shared" si="4"/>
        <v>11.25</v>
      </c>
      <c r="K5" s="69">
        <v>141</v>
      </c>
      <c r="L5" s="70">
        <f t="shared" si="5"/>
        <v>11.75</v>
      </c>
      <c r="M5" s="67">
        <v>127</v>
      </c>
      <c r="N5" s="68">
        <f t="shared" si="6"/>
        <v>10.583333333333334</v>
      </c>
      <c r="O5" s="73">
        <f>'[1]FTF-A'!D7</f>
        <v>93</v>
      </c>
      <c r="P5" s="131">
        <f t="shared" si="7"/>
        <v>7.75</v>
      </c>
      <c r="Q5" s="67">
        <v>125</v>
      </c>
      <c r="R5" s="68">
        <f t="shared" si="8"/>
        <v>10.416666666666666</v>
      </c>
      <c r="S5" s="67">
        <v>63</v>
      </c>
      <c r="T5" s="68">
        <f t="shared" si="9"/>
        <v>5.25</v>
      </c>
      <c r="U5" s="71">
        <f>[1]Magistrenes!D7</f>
        <v>35</v>
      </c>
      <c r="V5" s="72">
        <f t="shared" si="10"/>
        <v>2.9166666666666665</v>
      </c>
      <c r="W5" s="67">
        <v>67</v>
      </c>
      <c r="X5" s="68">
        <f t="shared" si="11"/>
        <v>5.583333333333333</v>
      </c>
      <c r="Y5" s="67">
        <f>32+26</f>
        <v>58</v>
      </c>
      <c r="Z5" s="68">
        <f t="shared" si="12"/>
        <v>4.833333333333333</v>
      </c>
      <c r="AA5" s="73">
        <f>[1]CA!D7</f>
        <v>23</v>
      </c>
      <c r="AB5" s="70">
        <f t="shared" si="13"/>
        <v>1.9166666666666667</v>
      </c>
      <c r="AC5" s="67">
        <v>36</v>
      </c>
      <c r="AD5" s="68">
        <f t="shared" si="14"/>
        <v>3</v>
      </c>
      <c r="AE5" s="67">
        <v>19</v>
      </c>
      <c r="AF5" s="68">
        <f t="shared" si="15"/>
        <v>1.5833333333333333</v>
      </c>
      <c r="AG5" s="67">
        <v>27</v>
      </c>
      <c r="AH5" s="68">
        <f t="shared" si="16"/>
        <v>2.25</v>
      </c>
      <c r="AI5" s="67">
        <v>17</v>
      </c>
      <c r="AJ5" s="68">
        <f t="shared" si="17"/>
        <v>1.4166666666666667</v>
      </c>
      <c r="AK5" s="67">
        <v>40</v>
      </c>
      <c r="AL5" s="68">
        <f t="shared" si="18"/>
        <v>3.3333333333333335</v>
      </c>
      <c r="AM5" s="67">
        <v>19</v>
      </c>
      <c r="AN5" s="68">
        <f t="shared" si="19"/>
        <v>1.5833333333333333</v>
      </c>
      <c r="AO5" s="67">
        <v>10</v>
      </c>
      <c r="AP5" s="68">
        <f t="shared" si="20"/>
        <v>0.83333333333333337</v>
      </c>
      <c r="AQ5" s="67">
        <v>21</v>
      </c>
      <c r="AR5" s="68">
        <f t="shared" si="21"/>
        <v>1.75</v>
      </c>
      <c r="AS5" s="67">
        <v>11</v>
      </c>
      <c r="AT5" s="68">
        <f t="shared" si="22"/>
        <v>0.91666666666666663</v>
      </c>
      <c r="AU5" s="67">
        <v>27</v>
      </c>
      <c r="AV5" s="68">
        <f t="shared" si="23"/>
        <v>2.25</v>
      </c>
      <c r="AW5" s="132">
        <v>18</v>
      </c>
      <c r="AX5" s="133">
        <f t="shared" si="24"/>
        <v>1.5</v>
      </c>
      <c r="AY5" s="67">
        <v>23</v>
      </c>
      <c r="AZ5" s="68">
        <f t="shared" si="25"/>
        <v>1.9166666666666667</v>
      </c>
      <c r="BA5" s="74">
        <f t="shared" si="0"/>
        <v>1881</v>
      </c>
      <c r="BB5" s="75">
        <f t="shared" si="26"/>
        <v>156.75</v>
      </c>
    </row>
    <row r="6" spans="1:54" ht="11.25" customHeight="1" x14ac:dyDescent="0.25">
      <c r="A6" s="154"/>
      <c r="B6" s="111" t="s">
        <v>5</v>
      </c>
      <c r="C6" s="67">
        <v>304</v>
      </c>
      <c r="D6" s="68">
        <f t="shared" si="1"/>
        <v>25.333333333333332</v>
      </c>
      <c r="E6" s="69">
        <v>218</v>
      </c>
      <c r="F6" s="70">
        <f t="shared" si="2"/>
        <v>18.166666666666668</v>
      </c>
      <c r="G6" s="67">
        <v>193</v>
      </c>
      <c r="H6" s="68">
        <f t="shared" si="3"/>
        <v>16.083333333333332</v>
      </c>
      <c r="I6" s="67">
        <v>140</v>
      </c>
      <c r="J6" s="68">
        <f t="shared" si="4"/>
        <v>11.666666666666666</v>
      </c>
      <c r="K6" s="69">
        <v>80</v>
      </c>
      <c r="L6" s="70">
        <f t="shared" si="5"/>
        <v>6.666666666666667</v>
      </c>
      <c r="M6" s="67">
        <v>98</v>
      </c>
      <c r="N6" s="68">
        <f t="shared" si="6"/>
        <v>8.1666666666666661</v>
      </c>
      <c r="O6" s="73">
        <f>'[1]FTF-A'!D8</f>
        <v>52</v>
      </c>
      <c r="P6" s="131">
        <f t="shared" si="7"/>
        <v>4.333333333333333</v>
      </c>
      <c r="Q6" s="67">
        <v>122</v>
      </c>
      <c r="R6" s="68">
        <f t="shared" si="8"/>
        <v>10.166666666666666</v>
      </c>
      <c r="S6" s="67">
        <v>41</v>
      </c>
      <c r="T6" s="68">
        <f t="shared" si="9"/>
        <v>3.4166666666666665</v>
      </c>
      <c r="U6" s="71">
        <f>[1]Magistrenes!D8</f>
        <v>18</v>
      </c>
      <c r="V6" s="72">
        <f t="shared" si="10"/>
        <v>1.5</v>
      </c>
      <c r="W6" s="67">
        <v>49</v>
      </c>
      <c r="X6" s="68">
        <f t="shared" si="11"/>
        <v>4.083333333333333</v>
      </c>
      <c r="Y6" s="67">
        <f>30+10</f>
        <v>40</v>
      </c>
      <c r="Z6" s="68">
        <f t="shared" si="12"/>
        <v>3.3333333333333335</v>
      </c>
      <c r="AA6" s="73">
        <f>[1]CA!D8</f>
        <v>27</v>
      </c>
      <c r="AB6" s="70">
        <f t="shared" si="13"/>
        <v>2.25</v>
      </c>
      <c r="AC6" s="67">
        <v>27</v>
      </c>
      <c r="AD6" s="68">
        <f t="shared" si="14"/>
        <v>2.25</v>
      </c>
      <c r="AE6" s="67">
        <v>17</v>
      </c>
      <c r="AF6" s="68">
        <f t="shared" si="15"/>
        <v>1.4166666666666667</v>
      </c>
      <c r="AG6" s="67">
        <v>12</v>
      </c>
      <c r="AH6" s="68">
        <f t="shared" si="16"/>
        <v>1</v>
      </c>
      <c r="AI6" s="67">
        <v>14</v>
      </c>
      <c r="AJ6" s="68">
        <f t="shared" si="17"/>
        <v>1.1666666666666667</v>
      </c>
      <c r="AK6" s="67">
        <v>22</v>
      </c>
      <c r="AL6" s="68">
        <f t="shared" si="18"/>
        <v>1.8333333333333333</v>
      </c>
      <c r="AM6" s="67">
        <v>11</v>
      </c>
      <c r="AN6" s="68">
        <f t="shared" si="19"/>
        <v>0.91666666666666663</v>
      </c>
      <c r="AO6" s="67">
        <v>5</v>
      </c>
      <c r="AP6" s="68">
        <f t="shared" si="20"/>
        <v>0.41666666666666669</v>
      </c>
      <c r="AQ6" s="67">
        <v>19</v>
      </c>
      <c r="AR6" s="68">
        <f t="shared" si="21"/>
        <v>1.5833333333333333</v>
      </c>
      <c r="AS6" s="67">
        <v>4</v>
      </c>
      <c r="AT6" s="68">
        <f t="shared" si="22"/>
        <v>0.33333333333333331</v>
      </c>
      <c r="AU6" s="67">
        <v>34</v>
      </c>
      <c r="AV6" s="68">
        <f t="shared" si="23"/>
        <v>2.8333333333333335</v>
      </c>
      <c r="AW6" s="132">
        <v>26</v>
      </c>
      <c r="AX6" s="133">
        <f t="shared" si="24"/>
        <v>2.1666666666666665</v>
      </c>
      <c r="AY6" s="67">
        <v>19</v>
      </c>
      <c r="AZ6" s="68">
        <f t="shared" si="25"/>
        <v>1.5833333333333333</v>
      </c>
      <c r="BA6" s="74">
        <f t="shared" si="0"/>
        <v>1592</v>
      </c>
      <c r="BB6" s="75">
        <f t="shared" si="26"/>
        <v>132.66666666666666</v>
      </c>
    </row>
    <row r="7" spans="1:54" x14ac:dyDescent="0.25">
      <c r="A7" s="154"/>
      <c r="B7" s="111" t="s">
        <v>6</v>
      </c>
      <c r="C7" s="67">
        <v>107</v>
      </c>
      <c r="D7" s="68">
        <f t="shared" si="1"/>
        <v>8.9166666666666661</v>
      </c>
      <c r="E7" s="69">
        <v>201</v>
      </c>
      <c r="F7" s="70">
        <f t="shared" si="2"/>
        <v>16.75</v>
      </c>
      <c r="G7" s="67">
        <v>167</v>
      </c>
      <c r="H7" s="68">
        <f t="shared" si="3"/>
        <v>13.916666666666666</v>
      </c>
      <c r="I7" s="67">
        <v>61</v>
      </c>
      <c r="J7" s="68">
        <f t="shared" si="4"/>
        <v>5.083333333333333</v>
      </c>
      <c r="K7" s="69">
        <v>343</v>
      </c>
      <c r="L7" s="70">
        <f t="shared" si="5"/>
        <v>28.583333333333332</v>
      </c>
      <c r="M7" s="67">
        <v>97</v>
      </c>
      <c r="N7" s="68">
        <f t="shared" si="6"/>
        <v>8.0833333333333339</v>
      </c>
      <c r="O7" s="73">
        <f>'[1]FTF-A'!D9</f>
        <v>174</v>
      </c>
      <c r="P7" s="131">
        <f t="shared" si="7"/>
        <v>14.5</v>
      </c>
      <c r="Q7" s="67">
        <v>49</v>
      </c>
      <c r="R7" s="68">
        <f t="shared" si="8"/>
        <v>4.083333333333333</v>
      </c>
      <c r="S7" s="67">
        <v>22</v>
      </c>
      <c r="T7" s="68">
        <f t="shared" si="9"/>
        <v>1.8333333333333333</v>
      </c>
      <c r="U7" s="71">
        <f>[1]Magistrenes!D9</f>
        <v>108</v>
      </c>
      <c r="V7" s="72">
        <f t="shared" si="10"/>
        <v>9</v>
      </c>
      <c r="W7" s="67">
        <v>159</v>
      </c>
      <c r="X7" s="68">
        <f t="shared" si="11"/>
        <v>13.25</v>
      </c>
      <c r="Y7" s="67">
        <f>39+31</f>
        <v>70</v>
      </c>
      <c r="Z7" s="68">
        <f t="shared" si="12"/>
        <v>5.833333333333333</v>
      </c>
      <c r="AA7" s="73">
        <f>[1]CA!D9</f>
        <v>179</v>
      </c>
      <c r="AB7" s="70">
        <f t="shared" si="13"/>
        <v>14.916666666666666</v>
      </c>
      <c r="AC7" s="67">
        <v>23</v>
      </c>
      <c r="AD7" s="68">
        <f t="shared" si="14"/>
        <v>1.9166666666666667</v>
      </c>
      <c r="AE7" s="67">
        <v>40</v>
      </c>
      <c r="AF7" s="68">
        <f t="shared" si="15"/>
        <v>3.3333333333333335</v>
      </c>
      <c r="AG7" s="67">
        <v>38</v>
      </c>
      <c r="AH7" s="68">
        <f t="shared" si="16"/>
        <v>3.1666666666666665</v>
      </c>
      <c r="AI7" s="67">
        <v>39</v>
      </c>
      <c r="AJ7" s="68">
        <f t="shared" si="17"/>
        <v>3.25</v>
      </c>
      <c r="AK7" s="67">
        <v>23</v>
      </c>
      <c r="AL7" s="68">
        <f t="shared" si="18"/>
        <v>1.9166666666666667</v>
      </c>
      <c r="AM7" s="67">
        <v>10</v>
      </c>
      <c r="AN7" s="68">
        <f t="shared" si="19"/>
        <v>0.83333333333333337</v>
      </c>
      <c r="AO7" s="67">
        <v>64</v>
      </c>
      <c r="AP7" s="68">
        <f t="shared" si="20"/>
        <v>5.333333333333333</v>
      </c>
      <c r="AQ7" s="67">
        <v>47</v>
      </c>
      <c r="AR7" s="68">
        <f t="shared" si="21"/>
        <v>3.9166666666666665</v>
      </c>
      <c r="AS7" s="67">
        <v>4</v>
      </c>
      <c r="AT7" s="68">
        <f t="shared" si="22"/>
        <v>0.33333333333333331</v>
      </c>
      <c r="AU7" s="67">
        <v>12</v>
      </c>
      <c r="AV7" s="68">
        <f t="shared" si="23"/>
        <v>1</v>
      </c>
      <c r="AW7" s="132">
        <v>17</v>
      </c>
      <c r="AX7" s="133">
        <f t="shared" si="24"/>
        <v>1.4166666666666667</v>
      </c>
      <c r="AY7" s="67">
        <v>8</v>
      </c>
      <c r="AZ7" s="68">
        <f t="shared" si="25"/>
        <v>0.66666666666666663</v>
      </c>
      <c r="BA7" s="74">
        <f t="shared" si="0"/>
        <v>2062</v>
      </c>
      <c r="BB7" s="75">
        <f t="shared" si="26"/>
        <v>171.83333333333334</v>
      </c>
    </row>
    <row r="8" spans="1:54" x14ac:dyDescent="0.25">
      <c r="A8" s="154"/>
      <c r="B8" s="111" t="s">
        <v>7</v>
      </c>
      <c r="C8" s="67">
        <v>288</v>
      </c>
      <c r="D8" s="68">
        <f t="shared" si="1"/>
        <v>24</v>
      </c>
      <c r="E8" s="69">
        <v>281</v>
      </c>
      <c r="F8" s="70">
        <f t="shared" si="2"/>
        <v>23.416666666666668</v>
      </c>
      <c r="G8" s="67">
        <v>268</v>
      </c>
      <c r="H8" s="68">
        <f t="shared" si="3"/>
        <v>22.333333333333332</v>
      </c>
      <c r="I8" s="67">
        <v>201</v>
      </c>
      <c r="J8" s="68">
        <f t="shared" si="4"/>
        <v>16.75</v>
      </c>
      <c r="K8" s="69">
        <v>306</v>
      </c>
      <c r="L8" s="70">
        <f t="shared" si="5"/>
        <v>25.5</v>
      </c>
      <c r="M8" s="67">
        <v>141</v>
      </c>
      <c r="N8" s="68">
        <f t="shared" si="6"/>
        <v>11.75</v>
      </c>
      <c r="O8" s="73">
        <f>'[1]FTF-A'!D10</f>
        <v>151</v>
      </c>
      <c r="P8" s="131">
        <f t="shared" si="7"/>
        <v>12.583333333333334</v>
      </c>
      <c r="Q8" s="67">
        <v>126</v>
      </c>
      <c r="R8" s="68">
        <f t="shared" si="8"/>
        <v>10.5</v>
      </c>
      <c r="S8" s="67">
        <v>64</v>
      </c>
      <c r="T8" s="68">
        <f t="shared" si="9"/>
        <v>5.333333333333333</v>
      </c>
      <c r="U8" s="71">
        <f>[1]Magistrenes!D10</f>
        <v>76</v>
      </c>
      <c r="V8" s="72">
        <f t="shared" si="10"/>
        <v>6.333333333333333</v>
      </c>
      <c r="W8" s="67">
        <v>90</v>
      </c>
      <c r="X8" s="68">
        <f t="shared" si="11"/>
        <v>7.5</v>
      </c>
      <c r="Y8" s="67">
        <f>44+20</f>
        <v>64</v>
      </c>
      <c r="Z8" s="68">
        <f t="shared" si="12"/>
        <v>5.333333333333333</v>
      </c>
      <c r="AA8" s="73">
        <f>[1]CA!D10</f>
        <v>88</v>
      </c>
      <c r="AB8" s="70">
        <f t="shared" si="13"/>
        <v>7.333333333333333</v>
      </c>
      <c r="AC8" s="67">
        <v>52</v>
      </c>
      <c r="AD8" s="68">
        <f t="shared" si="14"/>
        <v>4.333333333333333</v>
      </c>
      <c r="AE8" s="67">
        <v>25</v>
      </c>
      <c r="AF8" s="68">
        <f t="shared" si="15"/>
        <v>2.0833333333333335</v>
      </c>
      <c r="AG8" s="67">
        <v>31</v>
      </c>
      <c r="AH8" s="68">
        <f t="shared" si="16"/>
        <v>2.5833333333333335</v>
      </c>
      <c r="AI8" s="67">
        <v>32</v>
      </c>
      <c r="AJ8" s="68">
        <f t="shared" si="17"/>
        <v>2.6666666666666665</v>
      </c>
      <c r="AK8" s="67">
        <v>51</v>
      </c>
      <c r="AL8" s="68">
        <f t="shared" si="18"/>
        <v>4.25</v>
      </c>
      <c r="AM8" s="67">
        <v>21</v>
      </c>
      <c r="AN8" s="68">
        <f t="shared" si="19"/>
        <v>1.75</v>
      </c>
      <c r="AO8" s="67">
        <v>30</v>
      </c>
      <c r="AP8" s="68">
        <f t="shared" si="20"/>
        <v>2.5</v>
      </c>
      <c r="AQ8" s="67">
        <v>30</v>
      </c>
      <c r="AR8" s="68">
        <f t="shared" si="21"/>
        <v>2.5</v>
      </c>
      <c r="AS8" s="67">
        <v>5</v>
      </c>
      <c r="AT8" s="68">
        <f t="shared" si="22"/>
        <v>0.41666666666666669</v>
      </c>
      <c r="AU8" s="67">
        <v>29</v>
      </c>
      <c r="AV8" s="68">
        <f t="shared" si="23"/>
        <v>2.4166666666666665</v>
      </c>
      <c r="AW8" s="132">
        <v>26</v>
      </c>
      <c r="AX8" s="133">
        <f t="shared" si="24"/>
        <v>2.1666666666666665</v>
      </c>
      <c r="AY8" s="67">
        <v>20</v>
      </c>
      <c r="AZ8" s="68">
        <f t="shared" si="25"/>
        <v>1.6666666666666667</v>
      </c>
      <c r="BA8" s="74">
        <f t="shared" si="0"/>
        <v>2496</v>
      </c>
      <c r="BB8" s="75">
        <f t="shared" si="26"/>
        <v>208</v>
      </c>
    </row>
    <row r="9" spans="1:54" x14ac:dyDescent="0.25">
      <c r="A9" s="154"/>
      <c r="B9" s="111" t="s">
        <v>8</v>
      </c>
      <c r="C9" s="67">
        <v>152</v>
      </c>
      <c r="D9" s="68">
        <f t="shared" si="1"/>
        <v>12.666666666666666</v>
      </c>
      <c r="E9" s="69">
        <v>113</v>
      </c>
      <c r="F9" s="70">
        <f t="shared" si="2"/>
        <v>9.4166666666666661</v>
      </c>
      <c r="G9" s="67">
        <v>116</v>
      </c>
      <c r="H9" s="68">
        <f t="shared" si="3"/>
        <v>9.6666666666666661</v>
      </c>
      <c r="I9" s="67">
        <v>76</v>
      </c>
      <c r="J9" s="68">
        <f t="shared" si="4"/>
        <v>6.333333333333333</v>
      </c>
      <c r="K9" s="69">
        <v>59</v>
      </c>
      <c r="L9" s="70">
        <f t="shared" si="5"/>
        <v>4.916666666666667</v>
      </c>
      <c r="M9" s="67">
        <v>56</v>
      </c>
      <c r="N9" s="68">
        <f t="shared" si="6"/>
        <v>4.666666666666667</v>
      </c>
      <c r="O9" s="73">
        <f>'[1]FTF-A'!D11</f>
        <v>46</v>
      </c>
      <c r="P9" s="131">
        <f t="shared" si="7"/>
        <v>3.8333333333333335</v>
      </c>
      <c r="Q9" s="67">
        <v>71</v>
      </c>
      <c r="R9" s="68">
        <f t="shared" si="8"/>
        <v>5.916666666666667</v>
      </c>
      <c r="S9" s="67">
        <v>34</v>
      </c>
      <c r="T9" s="68">
        <f t="shared" si="9"/>
        <v>2.8333333333333335</v>
      </c>
      <c r="U9" s="71">
        <f>[1]Magistrenes!D11</f>
        <v>12</v>
      </c>
      <c r="V9" s="72">
        <f t="shared" si="10"/>
        <v>1</v>
      </c>
      <c r="W9" s="67">
        <v>32</v>
      </c>
      <c r="X9" s="68">
        <f t="shared" si="11"/>
        <v>2.6666666666666665</v>
      </c>
      <c r="Y9" s="67">
        <f>24+16</f>
        <v>40</v>
      </c>
      <c r="Z9" s="68">
        <f t="shared" si="12"/>
        <v>3.3333333333333335</v>
      </c>
      <c r="AA9" s="73">
        <f>[1]CA!D11</f>
        <v>15</v>
      </c>
      <c r="AB9" s="70">
        <f t="shared" si="13"/>
        <v>1.25</v>
      </c>
      <c r="AC9" s="67">
        <v>12</v>
      </c>
      <c r="AD9" s="68">
        <f t="shared" si="14"/>
        <v>1</v>
      </c>
      <c r="AE9" s="67">
        <v>8</v>
      </c>
      <c r="AF9" s="68">
        <f t="shared" si="15"/>
        <v>0.66666666666666663</v>
      </c>
      <c r="AG9" s="67">
        <v>12</v>
      </c>
      <c r="AH9" s="68">
        <f t="shared" si="16"/>
        <v>1</v>
      </c>
      <c r="AI9" s="67">
        <v>10</v>
      </c>
      <c r="AJ9" s="68">
        <f t="shared" si="17"/>
        <v>0.83333333333333337</v>
      </c>
      <c r="AK9" s="67">
        <v>30</v>
      </c>
      <c r="AL9" s="68">
        <f t="shared" si="18"/>
        <v>2.5</v>
      </c>
      <c r="AM9" s="67">
        <v>6</v>
      </c>
      <c r="AN9" s="68">
        <f t="shared" si="19"/>
        <v>0.5</v>
      </c>
      <c r="AO9" s="67">
        <v>5</v>
      </c>
      <c r="AP9" s="68">
        <f t="shared" si="20"/>
        <v>0.41666666666666669</v>
      </c>
      <c r="AQ9" s="67">
        <v>17</v>
      </c>
      <c r="AR9" s="68">
        <f t="shared" si="21"/>
        <v>1.4166666666666667</v>
      </c>
      <c r="AS9" s="67">
        <v>8</v>
      </c>
      <c r="AT9" s="68">
        <f t="shared" si="22"/>
        <v>0.66666666666666663</v>
      </c>
      <c r="AU9" s="67">
        <v>1</v>
      </c>
      <c r="AV9" s="68">
        <f t="shared" si="23"/>
        <v>8.3333333333333329E-2</v>
      </c>
      <c r="AW9" s="132">
        <v>11</v>
      </c>
      <c r="AX9" s="133">
        <f t="shared" si="24"/>
        <v>0.91666666666666663</v>
      </c>
      <c r="AY9" s="67">
        <v>7</v>
      </c>
      <c r="AZ9" s="68">
        <f t="shared" si="25"/>
        <v>0.58333333333333337</v>
      </c>
      <c r="BA9" s="74">
        <f t="shared" si="0"/>
        <v>949</v>
      </c>
      <c r="BB9" s="75">
        <f t="shared" si="26"/>
        <v>79.083333333333329</v>
      </c>
    </row>
    <row r="10" spans="1:54" x14ac:dyDescent="0.25">
      <c r="A10" s="154"/>
      <c r="B10" s="111" t="s">
        <v>9</v>
      </c>
      <c r="C10" s="67">
        <v>164</v>
      </c>
      <c r="D10" s="68">
        <f t="shared" si="1"/>
        <v>13.666666666666666</v>
      </c>
      <c r="E10" s="69">
        <v>126</v>
      </c>
      <c r="F10" s="70">
        <f t="shared" si="2"/>
        <v>10.5</v>
      </c>
      <c r="G10" s="67">
        <v>147</v>
      </c>
      <c r="H10" s="68">
        <f t="shared" si="3"/>
        <v>12.25</v>
      </c>
      <c r="I10" s="67">
        <v>94</v>
      </c>
      <c r="J10" s="68">
        <f t="shared" si="4"/>
        <v>7.833333333333333</v>
      </c>
      <c r="K10" s="69">
        <v>92</v>
      </c>
      <c r="L10" s="70">
        <f t="shared" si="5"/>
        <v>7.666666666666667</v>
      </c>
      <c r="M10" s="67">
        <v>63</v>
      </c>
      <c r="N10" s="68">
        <f t="shared" si="6"/>
        <v>5.25</v>
      </c>
      <c r="O10" s="73">
        <f>'[1]FTF-A'!D12</f>
        <v>48</v>
      </c>
      <c r="P10" s="131">
        <f t="shared" si="7"/>
        <v>4</v>
      </c>
      <c r="Q10" s="67">
        <v>64</v>
      </c>
      <c r="R10" s="68">
        <f t="shared" si="8"/>
        <v>5.333333333333333</v>
      </c>
      <c r="S10" s="67">
        <v>25</v>
      </c>
      <c r="T10" s="68">
        <f t="shared" si="9"/>
        <v>2.0833333333333335</v>
      </c>
      <c r="U10" s="71">
        <f>[1]Magistrenes!D12</f>
        <v>25</v>
      </c>
      <c r="V10" s="72">
        <f t="shared" si="10"/>
        <v>2.0833333333333335</v>
      </c>
      <c r="W10" s="67">
        <v>35</v>
      </c>
      <c r="X10" s="68">
        <f t="shared" si="11"/>
        <v>2.9166666666666665</v>
      </c>
      <c r="Y10" s="67">
        <f>24+11</f>
        <v>35</v>
      </c>
      <c r="Z10" s="68">
        <f t="shared" si="12"/>
        <v>2.9166666666666665</v>
      </c>
      <c r="AA10" s="73">
        <f>[1]CA!D12</f>
        <v>25</v>
      </c>
      <c r="AB10" s="70">
        <f t="shared" si="13"/>
        <v>2.0833333333333335</v>
      </c>
      <c r="AC10" s="67">
        <v>27</v>
      </c>
      <c r="AD10" s="68">
        <f t="shared" si="14"/>
        <v>2.25</v>
      </c>
      <c r="AE10" s="67">
        <v>19</v>
      </c>
      <c r="AF10" s="68">
        <f t="shared" si="15"/>
        <v>1.5833333333333333</v>
      </c>
      <c r="AG10" s="67">
        <v>16</v>
      </c>
      <c r="AH10" s="68">
        <f t="shared" si="16"/>
        <v>1.3333333333333333</v>
      </c>
      <c r="AI10" s="67">
        <v>10</v>
      </c>
      <c r="AJ10" s="68">
        <f t="shared" si="17"/>
        <v>0.83333333333333337</v>
      </c>
      <c r="AK10" s="67">
        <v>31</v>
      </c>
      <c r="AL10" s="68">
        <f t="shared" si="18"/>
        <v>2.5833333333333335</v>
      </c>
      <c r="AM10" s="67">
        <v>12</v>
      </c>
      <c r="AN10" s="68">
        <f t="shared" si="19"/>
        <v>1</v>
      </c>
      <c r="AO10" s="67">
        <v>4</v>
      </c>
      <c r="AP10" s="68">
        <f t="shared" si="20"/>
        <v>0.33333333333333331</v>
      </c>
      <c r="AQ10" s="67">
        <v>14</v>
      </c>
      <c r="AR10" s="68">
        <f t="shared" si="21"/>
        <v>1.1666666666666667</v>
      </c>
      <c r="AS10" s="67">
        <v>7</v>
      </c>
      <c r="AT10" s="68">
        <f t="shared" si="22"/>
        <v>0.58333333333333337</v>
      </c>
      <c r="AU10" s="67">
        <v>14</v>
      </c>
      <c r="AV10" s="68">
        <f t="shared" si="23"/>
        <v>1.1666666666666667</v>
      </c>
      <c r="AW10" s="132">
        <v>15</v>
      </c>
      <c r="AX10" s="133">
        <f t="shared" si="24"/>
        <v>1.25</v>
      </c>
      <c r="AY10" s="67">
        <v>11</v>
      </c>
      <c r="AZ10" s="68">
        <f t="shared" si="25"/>
        <v>0.91666666666666663</v>
      </c>
      <c r="BA10" s="74">
        <f t="shared" si="0"/>
        <v>1123</v>
      </c>
      <c r="BB10" s="75">
        <f t="shared" si="26"/>
        <v>93.583333333333329</v>
      </c>
    </row>
    <row r="11" spans="1:54" x14ac:dyDescent="0.25">
      <c r="A11" s="154"/>
      <c r="B11" s="111" t="s">
        <v>10</v>
      </c>
      <c r="C11" s="67">
        <v>223</v>
      </c>
      <c r="D11" s="68">
        <f t="shared" si="1"/>
        <v>18.583333333333332</v>
      </c>
      <c r="E11" s="69">
        <v>124</v>
      </c>
      <c r="F11" s="70">
        <f t="shared" si="2"/>
        <v>10.333333333333334</v>
      </c>
      <c r="G11" s="67">
        <v>132</v>
      </c>
      <c r="H11" s="68">
        <f t="shared" si="3"/>
        <v>11</v>
      </c>
      <c r="I11" s="67">
        <v>90</v>
      </c>
      <c r="J11" s="68">
        <f t="shared" si="4"/>
        <v>7.5</v>
      </c>
      <c r="K11" s="69">
        <v>66</v>
      </c>
      <c r="L11" s="70">
        <f t="shared" si="5"/>
        <v>5.5</v>
      </c>
      <c r="M11" s="67">
        <v>75</v>
      </c>
      <c r="N11" s="68">
        <f t="shared" si="6"/>
        <v>6.25</v>
      </c>
      <c r="O11" s="73">
        <f>'[1]FTF-A'!D13</f>
        <v>56</v>
      </c>
      <c r="P11" s="131">
        <f t="shared" si="7"/>
        <v>4.666666666666667</v>
      </c>
      <c r="Q11" s="67">
        <v>74</v>
      </c>
      <c r="R11" s="68">
        <f t="shared" si="8"/>
        <v>6.166666666666667</v>
      </c>
      <c r="S11" s="67">
        <v>41</v>
      </c>
      <c r="T11" s="68">
        <f t="shared" si="9"/>
        <v>3.4166666666666665</v>
      </c>
      <c r="U11" s="71">
        <f>[1]Magistrenes!D13</f>
        <v>20</v>
      </c>
      <c r="V11" s="72">
        <f t="shared" si="10"/>
        <v>1.6666666666666667</v>
      </c>
      <c r="W11" s="67">
        <v>24</v>
      </c>
      <c r="X11" s="68">
        <f t="shared" si="11"/>
        <v>2</v>
      </c>
      <c r="Y11" s="67">
        <f>34+9</f>
        <v>43</v>
      </c>
      <c r="Z11" s="68">
        <f t="shared" si="12"/>
        <v>3.5833333333333335</v>
      </c>
      <c r="AA11" s="73">
        <f>[1]CA!D13</f>
        <v>12</v>
      </c>
      <c r="AB11" s="70">
        <f t="shared" si="13"/>
        <v>1</v>
      </c>
      <c r="AC11" s="67">
        <v>26</v>
      </c>
      <c r="AD11" s="68">
        <f t="shared" si="14"/>
        <v>2.1666666666666665</v>
      </c>
      <c r="AE11" s="67">
        <v>16</v>
      </c>
      <c r="AF11" s="68">
        <f t="shared" si="15"/>
        <v>1.3333333333333333</v>
      </c>
      <c r="AG11" s="67">
        <v>13</v>
      </c>
      <c r="AH11" s="68">
        <f t="shared" si="16"/>
        <v>1.0833333333333333</v>
      </c>
      <c r="AI11" s="67">
        <v>10</v>
      </c>
      <c r="AJ11" s="68">
        <f t="shared" si="17"/>
        <v>0.83333333333333337</v>
      </c>
      <c r="AK11" s="67">
        <v>23</v>
      </c>
      <c r="AL11" s="68">
        <f t="shared" si="18"/>
        <v>1.9166666666666667</v>
      </c>
      <c r="AM11" s="67">
        <v>8</v>
      </c>
      <c r="AN11" s="68">
        <f t="shared" si="19"/>
        <v>0.66666666666666663</v>
      </c>
      <c r="AO11" s="67">
        <v>12</v>
      </c>
      <c r="AP11" s="68">
        <f t="shared" si="20"/>
        <v>1</v>
      </c>
      <c r="AQ11" s="67">
        <v>15</v>
      </c>
      <c r="AR11" s="68">
        <f t="shared" si="21"/>
        <v>1.25</v>
      </c>
      <c r="AS11" s="67">
        <v>13</v>
      </c>
      <c r="AT11" s="68">
        <f t="shared" si="22"/>
        <v>1.0833333333333333</v>
      </c>
      <c r="AU11" s="67">
        <v>23</v>
      </c>
      <c r="AV11" s="68">
        <f t="shared" si="23"/>
        <v>1.9166666666666667</v>
      </c>
      <c r="AW11" s="132">
        <v>10</v>
      </c>
      <c r="AX11" s="133">
        <f t="shared" si="24"/>
        <v>0.83333333333333337</v>
      </c>
      <c r="AY11" s="67">
        <v>12</v>
      </c>
      <c r="AZ11" s="68">
        <f t="shared" si="25"/>
        <v>1</v>
      </c>
      <c r="BA11" s="74">
        <f t="shared" si="0"/>
        <v>1161</v>
      </c>
      <c r="BB11" s="75">
        <f t="shared" si="26"/>
        <v>96.75</v>
      </c>
    </row>
    <row r="12" spans="1:54" x14ac:dyDescent="0.25">
      <c r="A12" s="154"/>
      <c r="B12" s="111" t="s">
        <v>11</v>
      </c>
      <c r="C12" s="67">
        <v>377</v>
      </c>
      <c r="D12" s="68">
        <f t="shared" si="1"/>
        <v>31.416666666666668</v>
      </c>
      <c r="E12" s="69">
        <v>217</v>
      </c>
      <c r="F12" s="70">
        <f t="shared" si="2"/>
        <v>18.083333333333332</v>
      </c>
      <c r="G12" s="67">
        <v>289</v>
      </c>
      <c r="H12" s="68">
        <f t="shared" si="3"/>
        <v>24.083333333333332</v>
      </c>
      <c r="I12" s="67">
        <v>195</v>
      </c>
      <c r="J12" s="68">
        <f t="shared" si="4"/>
        <v>16.25</v>
      </c>
      <c r="K12" s="69">
        <v>133</v>
      </c>
      <c r="L12" s="70">
        <f t="shared" si="5"/>
        <v>11.083333333333334</v>
      </c>
      <c r="M12" s="67">
        <v>141</v>
      </c>
      <c r="N12" s="68">
        <f t="shared" si="6"/>
        <v>11.75</v>
      </c>
      <c r="O12" s="73">
        <f>'[1]FTF-A'!D14</f>
        <v>99</v>
      </c>
      <c r="P12" s="131">
        <f t="shared" si="7"/>
        <v>8.25</v>
      </c>
      <c r="Q12" s="67">
        <v>137</v>
      </c>
      <c r="R12" s="68">
        <f t="shared" si="8"/>
        <v>11.416666666666666</v>
      </c>
      <c r="S12" s="67">
        <v>63</v>
      </c>
      <c r="T12" s="68">
        <f t="shared" si="9"/>
        <v>5.25</v>
      </c>
      <c r="U12" s="71">
        <f>[1]Magistrenes!D14</f>
        <v>44</v>
      </c>
      <c r="V12" s="72">
        <f t="shared" si="10"/>
        <v>3.6666666666666665</v>
      </c>
      <c r="W12" s="67">
        <v>65</v>
      </c>
      <c r="X12" s="68">
        <f t="shared" si="11"/>
        <v>5.416666666666667</v>
      </c>
      <c r="Y12" s="67">
        <f>44+17</f>
        <v>61</v>
      </c>
      <c r="Z12" s="68">
        <f t="shared" si="12"/>
        <v>5.083333333333333</v>
      </c>
      <c r="AA12" s="73">
        <f>[1]CA!D14</f>
        <v>46</v>
      </c>
      <c r="AB12" s="70">
        <f t="shared" si="13"/>
        <v>3.8333333333333335</v>
      </c>
      <c r="AC12" s="67">
        <v>33</v>
      </c>
      <c r="AD12" s="68">
        <f t="shared" si="14"/>
        <v>2.75</v>
      </c>
      <c r="AE12" s="67">
        <v>26</v>
      </c>
      <c r="AF12" s="68">
        <f t="shared" si="15"/>
        <v>2.1666666666666665</v>
      </c>
      <c r="AG12" s="67">
        <v>27</v>
      </c>
      <c r="AH12" s="68">
        <f t="shared" si="16"/>
        <v>2.25</v>
      </c>
      <c r="AI12" s="67">
        <v>22</v>
      </c>
      <c r="AJ12" s="68">
        <f t="shared" si="17"/>
        <v>1.8333333333333333</v>
      </c>
      <c r="AK12" s="67">
        <v>51</v>
      </c>
      <c r="AL12" s="68">
        <f t="shared" si="18"/>
        <v>4.25</v>
      </c>
      <c r="AM12" s="67">
        <v>17</v>
      </c>
      <c r="AN12" s="68">
        <f t="shared" si="19"/>
        <v>1.4166666666666667</v>
      </c>
      <c r="AO12" s="67">
        <v>21</v>
      </c>
      <c r="AP12" s="68">
        <f t="shared" si="20"/>
        <v>1.75</v>
      </c>
      <c r="AQ12" s="67">
        <v>23</v>
      </c>
      <c r="AR12" s="68">
        <f t="shared" si="21"/>
        <v>1.9166666666666667</v>
      </c>
      <c r="AS12" s="67">
        <v>19</v>
      </c>
      <c r="AT12" s="68">
        <f t="shared" si="22"/>
        <v>1.5833333333333333</v>
      </c>
      <c r="AU12" s="67">
        <v>23</v>
      </c>
      <c r="AV12" s="68">
        <f t="shared" si="23"/>
        <v>1.9166666666666667</v>
      </c>
      <c r="AW12" s="132">
        <v>30</v>
      </c>
      <c r="AX12" s="133">
        <f t="shared" si="24"/>
        <v>2.5</v>
      </c>
      <c r="AY12" s="67">
        <v>24</v>
      </c>
      <c r="AZ12" s="68">
        <f t="shared" si="25"/>
        <v>2</v>
      </c>
      <c r="BA12" s="74">
        <f t="shared" si="0"/>
        <v>2183</v>
      </c>
      <c r="BB12" s="75">
        <f t="shared" si="26"/>
        <v>181.91666666666666</v>
      </c>
    </row>
    <row r="13" spans="1:54" x14ac:dyDescent="0.25">
      <c r="A13" s="154"/>
      <c r="B13" s="111" t="s">
        <v>12</v>
      </c>
      <c r="C13" s="67">
        <v>400</v>
      </c>
      <c r="D13" s="68">
        <f t="shared" si="1"/>
        <v>33.333333333333336</v>
      </c>
      <c r="E13" s="69">
        <v>262</v>
      </c>
      <c r="F13" s="70">
        <f t="shared" si="2"/>
        <v>21.833333333333332</v>
      </c>
      <c r="G13" s="67">
        <v>282</v>
      </c>
      <c r="H13" s="68">
        <f t="shared" si="3"/>
        <v>23.5</v>
      </c>
      <c r="I13" s="67">
        <v>145</v>
      </c>
      <c r="J13" s="68">
        <f t="shared" si="4"/>
        <v>12.083333333333334</v>
      </c>
      <c r="K13" s="69">
        <v>92</v>
      </c>
      <c r="L13" s="70">
        <f t="shared" si="5"/>
        <v>7.666666666666667</v>
      </c>
      <c r="M13" s="67">
        <v>139</v>
      </c>
      <c r="N13" s="68">
        <f t="shared" si="6"/>
        <v>11.583333333333334</v>
      </c>
      <c r="O13" s="73">
        <f>'[1]FTF-A'!D15</f>
        <v>87</v>
      </c>
      <c r="P13" s="131">
        <f t="shared" si="7"/>
        <v>7.25</v>
      </c>
      <c r="Q13" s="67">
        <v>194</v>
      </c>
      <c r="R13" s="68">
        <f t="shared" si="8"/>
        <v>16.166666666666668</v>
      </c>
      <c r="S13" s="67">
        <v>63</v>
      </c>
      <c r="T13" s="68">
        <f t="shared" si="9"/>
        <v>5.25</v>
      </c>
      <c r="U13" s="71">
        <f>[1]Magistrenes!D15</f>
        <v>25</v>
      </c>
      <c r="V13" s="72">
        <f t="shared" si="10"/>
        <v>2.0833333333333335</v>
      </c>
      <c r="W13" s="67">
        <v>78</v>
      </c>
      <c r="X13" s="68">
        <f t="shared" si="11"/>
        <v>6.5</v>
      </c>
      <c r="Y13" s="67">
        <f>50+25</f>
        <v>75</v>
      </c>
      <c r="Z13" s="68">
        <f t="shared" si="12"/>
        <v>6.25</v>
      </c>
      <c r="AA13" s="73">
        <f>[1]CA!D15</f>
        <v>24</v>
      </c>
      <c r="AB13" s="70">
        <f t="shared" si="13"/>
        <v>2</v>
      </c>
      <c r="AC13" s="67">
        <v>21</v>
      </c>
      <c r="AD13" s="68">
        <f t="shared" si="14"/>
        <v>1.75</v>
      </c>
      <c r="AE13" s="67">
        <v>26</v>
      </c>
      <c r="AF13" s="68">
        <f t="shared" si="15"/>
        <v>2.1666666666666665</v>
      </c>
      <c r="AG13" s="67">
        <v>19</v>
      </c>
      <c r="AH13" s="68">
        <f t="shared" si="16"/>
        <v>1.5833333333333333</v>
      </c>
      <c r="AI13" s="67">
        <v>9</v>
      </c>
      <c r="AJ13" s="68">
        <f t="shared" si="17"/>
        <v>0.75</v>
      </c>
      <c r="AK13" s="67">
        <v>33</v>
      </c>
      <c r="AL13" s="68">
        <f t="shared" si="18"/>
        <v>2.75</v>
      </c>
      <c r="AM13" s="67">
        <v>17</v>
      </c>
      <c r="AN13" s="68">
        <f t="shared" si="19"/>
        <v>1.4166666666666667</v>
      </c>
      <c r="AO13" s="67">
        <v>12</v>
      </c>
      <c r="AP13" s="68">
        <f t="shared" si="20"/>
        <v>1</v>
      </c>
      <c r="AQ13" s="67">
        <v>40</v>
      </c>
      <c r="AR13" s="68">
        <f t="shared" si="21"/>
        <v>3.3333333333333335</v>
      </c>
      <c r="AS13" s="67">
        <v>8</v>
      </c>
      <c r="AT13" s="68">
        <f t="shared" si="22"/>
        <v>0.66666666666666663</v>
      </c>
      <c r="AU13" s="67">
        <v>37</v>
      </c>
      <c r="AV13" s="68">
        <f t="shared" si="23"/>
        <v>3.0833333333333335</v>
      </c>
      <c r="AW13" s="132">
        <v>24</v>
      </c>
      <c r="AX13" s="133">
        <f t="shared" si="24"/>
        <v>2</v>
      </c>
      <c r="AY13" s="67">
        <v>18</v>
      </c>
      <c r="AZ13" s="68">
        <f t="shared" si="25"/>
        <v>1.5</v>
      </c>
      <c r="BA13" s="74">
        <f t="shared" si="0"/>
        <v>2130</v>
      </c>
      <c r="BB13" s="75">
        <f t="shared" si="26"/>
        <v>177.5</v>
      </c>
    </row>
    <row r="14" spans="1:54" x14ac:dyDescent="0.25">
      <c r="A14" s="154"/>
      <c r="B14" s="111" t="s">
        <v>13</v>
      </c>
      <c r="C14" s="67">
        <v>110</v>
      </c>
      <c r="D14" s="68">
        <f t="shared" si="1"/>
        <v>9.1666666666666661</v>
      </c>
      <c r="E14" s="69">
        <v>163</v>
      </c>
      <c r="F14" s="70">
        <f t="shared" si="2"/>
        <v>13.583333333333334</v>
      </c>
      <c r="G14" s="67">
        <v>132</v>
      </c>
      <c r="H14" s="68">
        <f t="shared" si="3"/>
        <v>11</v>
      </c>
      <c r="I14" s="67">
        <v>61</v>
      </c>
      <c r="J14" s="68">
        <f t="shared" si="4"/>
        <v>5.083333333333333</v>
      </c>
      <c r="K14" s="69">
        <v>339</v>
      </c>
      <c r="L14" s="70">
        <f t="shared" si="5"/>
        <v>28.25</v>
      </c>
      <c r="M14" s="67">
        <v>90</v>
      </c>
      <c r="N14" s="68">
        <f t="shared" si="6"/>
        <v>7.5</v>
      </c>
      <c r="O14" s="73">
        <f>'[1]FTF-A'!D16</f>
        <v>76</v>
      </c>
      <c r="P14" s="131">
        <f t="shared" si="7"/>
        <v>6.333333333333333</v>
      </c>
      <c r="Q14" s="67">
        <v>49</v>
      </c>
      <c r="R14" s="68">
        <f t="shared" si="8"/>
        <v>4.083333333333333</v>
      </c>
      <c r="S14" s="67">
        <v>19</v>
      </c>
      <c r="T14" s="68">
        <f t="shared" si="9"/>
        <v>1.5833333333333333</v>
      </c>
      <c r="U14" s="71">
        <f>[1]Magistrenes!D16</f>
        <v>93</v>
      </c>
      <c r="V14" s="72">
        <f t="shared" si="10"/>
        <v>7.75</v>
      </c>
      <c r="W14" s="67">
        <v>69</v>
      </c>
      <c r="X14" s="68">
        <f t="shared" si="11"/>
        <v>5.75</v>
      </c>
      <c r="Y14" s="67">
        <f>35+28</f>
        <v>63</v>
      </c>
      <c r="Z14" s="68">
        <f t="shared" si="12"/>
        <v>5.25</v>
      </c>
      <c r="AA14" s="73">
        <f>[1]CA!D16</f>
        <v>110</v>
      </c>
      <c r="AB14" s="70">
        <f t="shared" si="13"/>
        <v>9.1666666666666661</v>
      </c>
      <c r="AC14" s="67">
        <v>25</v>
      </c>
      <c r="AD14" s="68">
        <f t="shared" si="14"/>
        <v>2.0833333333333335</v>
      </c>
      <c r="AE14" s="67">
        <v>28</v>
      </c>
      <c r="AF14" s="68">
        <f t="shared" si="15"/>
        <v>2.3333333333333335</v>
      </c>
      <c r="AG14" s="67">
        <v>28</v>
      </c>
      <c r="AH14" s="68">
        <f t="shared" si="16"/>
        <v>2.3333333333333335</v>
      </c>
      <c r="AI14" s="67">
        <v>31</v>
      </c>
      <c r="AJ14" s="68">
        <f t="shared" si="17"/>
        <v>2.5833333333333335</v>
      </c>
      <c r="AK14" s="67">
        <v>11</v>
      </c>
      <c r="AL14" s="68">
        <f t="shared" si="18"/>
        <v>0.91666666666666663</v>
      </c>
      <c r="AM14" s="67">
        <v>10</v>
      </c>
      <c r="AN14" s="68">
        <f t="shared" si="19"/>
        <v>0.83333333333333337</v>
      </c>
      <c r="AO14" s="67">
        <v>45</v>
      </c>
      <c r="AP14" s="68">
        <f t="shared" si="20"/>
        <v>3.75</v>
      </c>
      <c r="AQ14" s="67">
        <v>31</v>
      </c>
      <c r="AR14" s="68">
        <f t="shared" si="21"/>
        <v>2.5833333333333335</v>
      </c>
      <c r="AS14" s="67">
        <v>3</v>
      </c>
      <c r="AT14" s="68">
        <f t="shared" si="22"/>
        <v>0.25</v>
      </c>
      <c r="AU14" s="67">
        <v>8</v>
      </c>
      <c r="AV14" s="68">
        <f t="shared" si="23"/>
        <v>0.66666666666666663</v>
      </c>
      <c r="AW14" s="132">
        <v>18</v>
      </c>
      <c r="AX14" s="133">
        <f t="shared" si="24"/>
        <v>1.5</v>
      </c>
      <c r="AY14" s="67">
        <v>11</v>
      </c>
      <c r="AZ14" s="68">
        <f t="shared" si="25"/>
        <v>0.91666666666666663</v>
      </c>
      <c r="BA14" s="74">
        <f t="shared" si="0"/>
        <v>1623</v>
      </c>
      <c r="BB14" s="75">
        <f t="shared" si="26"/>
        <v>135.25</v>
      </c>
    </row>
    <row r="15" spans="1:54" x14ac:dyDescent="0.25">
      <c r="A15" s="154"/>
      <c r="B15" s="111" t="s">
        <v>14</v>
      </c>
      <c r="C15" s="67">
        <v>243</v>
      </c>
      <c r="D15" s="68">
        <f t="shared" si="1"/>
        <v>20.25</v>
      </c>
      <c r="E15" s="69">
        <v>152</v>
      </c>
      <c r="F15" s="70">
        <f t="shared" si="2"/>
        <v>12.666666666666666</v>
      </c>
      <c r="G15" s="67">
        <v>186</v>
      </c>
      <c r="H15" s="68">
        <f t="shared" si="3"/>
        <v>15.5</v>
      </c>
      <c r="I15" s="67">
        <v>123</v>
      </c>
      <c r="J15" s="68">
        <f t="shared" si="4"/>
        <v>10.25</v>
      </c>
      <c r="K15" s="69">
        <v>119</v>
      </c>
      <c r="L15" s="70">
        <f t="shared" si="5"/>
        <v>9.9166666666666661</v>
      </c>
      <c r="M15" s="67">
        <v>76</v>
      </c>
      <c r="N15" s="68">
        <f t="shared" si="6"/>
        <v>6.333333333333333</v>
      </c>
      <c r="O15" s="73">
        <f>'[1]FTF-A'!D17</f>
        <v>79</v>
      </c>
      <c r="P15" s="131">
        <f t="shared" si="7"/>
        <v>6.583333333333333</v>
      </c>
      <c r="Q15" s="67">
        <v>98</v>
      </c>
      <c r="R15" s="68">
        <f t="shared" si="8"/>
        <v>8.1666666666666661</v>
      </c>
      <c r="S15" s="67">
        <v>45</v>
      </c>
      <c r="T15" s="68">
        <f t="shared" si="9"/>
        <v>3.75</v>
      </c>
      <c r="U15" s="71">
        <f>[1]Magistrenes!D17</f>
        <v>40</v>
      </c>
      <c r="V15" s="72">
        <f t="shared" si="10"/>
        <v>3.3333333333333335</v>
      </c>
      <c r="W15" s="67">
        <v>37</v>
      </c>
      <c r="X15" s="68">
        <f t="shared" si="11"/>
        <v>3.0833333333333335</v>
      </c>
      <c r="Y15" s="67">
        <f>38+12</f>
        <v>50</v>
      </c>
      <c r="Z15" s="68">
        <f t="shared" si="12"/>
        <v>4.166666666666667</v>
      </c>
      <c r="AA15" s="73">
        <f>[1]CA!D17</f>
        <v>43</v>
      </c>
      <c r="AB15" s="70">
        <f t="shared" si="13"/>
        <v>3.5833333333333335</v>
      </c>
      <c r="AC15" s="67">
        <v>31</v>
      </c>
      <c r="AD15" s="68">
        <f t="shared" si="14"/>
        <v>2.5833333333333335</v>
      </c>
      <c r="AE15" s="67">
        <v>24</v>
      </c>
      <c r="AF15" s="68">
        <f t="shared" si="15"/>
        <v>2</v>
      </c>
      <c r="AG15" s="67">
        <v>17</v>
      </c>
      <c r="AH15" s="68">
        <f t="shared" si="16"/>
        <v>1.4166666666666667</v>
      </c>
      <c r="AI15" s="67">
        <v>15</v>
      </c>
      <c r="AJ15" s="68">
        <f t="shared" si="17"/>
        <v>1.25</v>
      </c>
      <c r="AK15" s="67">
        <v>31</v>
      </c>
      <c r="AL15" s="68">
        <f t="shared" si="18"/>
        <v>2.5833333333333335</v>
      </c>
      <c r="AM15" s="67">
        <v>13</v>
      </c>
      <c r="AN15" s="68">
        <f t="shared" si="19"/>
        <v>1.0833333333333333</v>
      </c>
      <c r="AO15" s="67">
        <v>14</v>
      </c>
      <c r="AP15" s="68">
        <f t="shared" si="20"/>
        <v>1.1666666666666667</v>
      </c>
      <c r="AQ15" s="67">
        <v>23</v>
      </c>
      <c r="AR15" s="68">
        <f t="shared" si="21"/>
        <v>1.9166666666666667</v>
      </c>
      <c r="AS15" s="67">
        <v>4</v>
      </c>
      <c r="AT15" s="68">
        <f t="shared" si="22"/>
        <v>0.33333333333333331</v>
      </c>
      <c r="AU15" s="67">
        <v>25</v>
      </c>
      <c r="AV15" s="68">
        <f t="shared" si="23"/>
        <v>2.0833333333333335</v>
      </c>
      <c r="AW15" s="132">
        <v>24</v>
      </c>
      <c r="AX15" s="133">
        <f t="shared" si="24"/>
        <v>2</v>
      </c>
      <c r="AY15" s="67">
        <v>22</v>
      </c>
      <c r="AZ15" s="68">
        <f t="shared" si="25"/>
        <v>1.8333333333333333</v>
      </c>
      <c r="BA15" s="74">
        <f t="shared" si="0"/>
        <v>1534</v>
      </c>
      <c r="BB15" s="75">
        <f t="shared" si="26"/>
        <v>127.83333333333333</v>
      </c>
    </row>
    <row r="16" spans="1:54" x14ac:dyDescent="0.25">
      <c r="A16" s="154"/>
      <c r="B16" s="111" t="s">
        <v>15</v>
      </c>
      <c r="C16" s="67">
        <v>364</v>
      </c>
      <c r="D16" s="68">
        <f t="shared" si="1"/>
        <v>30.333333333333332</v>
      </c>
      <c r="E16" s="69">
        <v>260</v>
      </c>
      <c r="F16" s="70">
        <f t="shared" si="2"/>
        <v>21.666666666666668</v>
      </c>
      <c r="G16" s="67">
        <v>201</v>
      </c>
      <c r="H16" s="68">
        <f t="shared" si="3"/>
        <v>16.75</v>
      </c>
      <c r="I16" s="67">
        <v>163</v>
      </c>
      <c r="J16" s="68">
        <f t="shared" si="4"/>
        <v>13.583333333333334</v>
      </c>
      <c r="K16" s="69">
        <v>82</v>
      </c>
      <c r="L16" s="70">
        <f t="shared" si="5"/>
        <v>6.833333333333333</v>
      </c>
      <c r="M16" s="67">
        <v>154</v>
      </c>
      <c r="N16" s="68">
        <f t="shared" si="6"/>
        <v>12.833333333333334</v>
      </c>
      <c r="O16" s="73">
        <f>'[1]FTF-A'!D18</f>
        <v>68</v>
      </c>
      <c r="P16" s="131">
        <f t="shared" si="7"/>
        <v>5.666666666666667</v>
      </c>
      <c r="Q16" s="67">
        <v>145</v>
      </c>
      <c r="R16" s="68">
        <f t="shared" si="8"/>
        <v>12.083333333333334</v>
      </c>
      <c r="S16" s="67">
        <v>38</v>
      </c>
      <c r="T16" s="68">
        <f t="shared" si="9"/>
        <v>3.1666666666666665</v>
      </c>
      <c r="U16" s="71">
        <f>[1]Magistrenes!D18</f>
        <v>17</v>
      </c>
      <c r="V16" s="72">
        <f t="shared" si="10"/>
        <v>1.4166666666666667</v>
      </c>
      <c r="W16" s="67">
        <v>66</v>
      </c>
      <c r="X16" s="68">
        <f t="shared" si="11"/>
        <v>5.5</v>
      </c>
      <c r="Y16" s="67">
        <f>34+14</f>
        <v>48</v>
      </c>
      <c r="Z16" s="68">
        <f t="shared" si="12"/>
        <v>4</v>
      </c>
      <c r="AA16" s="73">
        <f>[1]CA!D18</f>
        <v>37</v>
      </c>
      <c r="AB16" s="70">
        <f t="shared" si="13"/>
        <v>3.0833333333333335</v>
      </c>
      <c r="AC16" s="67">
        <v>15</v>
      </c>
      <c r="AD16" s="68">
        <f t="shared" si="14"/>
        <v>1.25</v>
      </c>
      <c r="AE16" s="67">
        <v>22</v>
      </c>
      <c r="AF16" s="68">
        <f t="shared" si="15"/>
        <v>1.8333333333333333</v>
      </c>
      <c r="AG16" s="67">
        <v>17</v>
      </c>
      <c r="AH16" s="68">
        <f t="shared" si="16"/>
        <v>1.4166666666666667</v>
      </c>
      <c r="AI16" s="67">
        <v>8</v>
      </c>
      <c r="AJ16" s="68">
        <f t="shared" si="17"/>
        <v>0.66666666666666663</v>
      </c>
      <c r="AK16" s="67">
        <v>32</v>
      </c>
      <c r="AL16" s="68">
        <f t="shared" si="18"/>
        <v>2.6666666666666665</v>
      </c>
      <c r="AM16" s="67">
        <v>15</v>
      </c>
      <c r="AN16" s="68">
        <f t="shared" si="19"/>
        <v>1.25</v>
      </c>
      <c r="AO16" s="67">
        <v>10</v>
      </c>
      <c r="AP16" s="68">
        <f t="shared" si="20"/>
        <v>0.83333333333333337</v>
      </c>
      <c r="AQ16" s="67">
        <v>33</v>
      </c>
      <c r="AR16" s="68">
        <f t="shared" si="21"/>
        <v>2.75</v>
      </c>
      <c r="AS16" s="67">
        <v>19</v>
      </c>
      <c r="AT16" s="68">
        <f t="shared" si="22"/>
        <v>1.5833333333333333</v>
      </c>
      <c r="AU16" s="67">
        <v>40</v>
      </c>
      <c r="AV16" s="68">
        <f t="shared" si="23"/>
        <v>3.3333333333333335</v>
      </c>
      <c r="AW16" s="132">
        <v>23</v>
      </c>
      <c r="AX16" s="133">
        <f t="shared" si="24"/>
        <v>1.9166666666666667</v>
      </c>
      <c r="AY16" s="67">
        <v>14</v>
      </c>
      <c r="AZ16" s="68">
        <f t="shared" si="25"/>
        <v>1.1666666666666667</v>
      </c>
      <c r="BA16" s="74">
        <f t="shared" si="0"/>
        <v>1891</v>
      </c>
      <c r="BB16" s="75">
        <f t="shared" si="26"/>
        <v>157.58333333333334</v>
      </c>
    </row>
    <row r="17" spans="1:54" x14ac:dyDescent="0.25">
      <c r="A17" s="154"/>
      <c r="B17" s="111" t="s">
        <v>16</v>
      </c>
      <c r="C17" s="67">
        <v>359</v>
      </c>
      <c r="D17" s="68">
        <f t="shared" si="1"/>
        <v>29.916666666666668</v>
      </c>
      <c r="E17" s="69">
        <v>147</v>
      </c>
      <c r="F17" s="70">
        <f t="shared" si="2"/>
        <v>12.25</v>
      </c>
      <c r="G17" s="67">
        <v>255</v>
      </c>
      <c r="H17" s="68">
        <f t="shared" si="3"/>
        <v>21.25</v>
      </c>
      <c r="I17" s="67">
        <v>144</v>
      </c>
      <c r="J17" s="68">
        <f t="shared" si="4"/>
        <v>12</v>
      </c>
      <c r="K17" s="69">
        <v>92</v>
      </c>
      <c r="L17" s="70">
        <f t="shared" si="5"/>
        <v>7.666666666666667</v>
      </c>
      <c r="M17" s="67">
        <v>121</v>
      </c>
      <c r="N17" s="68">
        <f t="shared" si="6"/>
        <v>10.083333333333334</v>
      </c>
      <c r="O17" s="73">
        <f>'[1]FTF-A'!D19</f>
        <v>140</v>
      </c>
      <c r="P17" s="131">
        <f t="shared" si="7"/>
        <v>11.666666666666666</v>
      </c>
      <c r="Q17" s="67">
        <v>93</v>
      </c>
      <c r="R17" s="68">
        <f t="shared" si="8"/>
        <v>7.75</v>
      </c>
      <c r="S17" s="67">
        <v>79</v>
      </c>
      <c r="T17" s="68">
        <f t="shared" si="9"/>
        <v>6.583333333333333</v>
      </c>
      <c r="U17" s="71">
        <f>[1]Magistrenes!D19</f>
        <v>37</v>
      </c>
      <c r="V17" s="72">
        <f t="shared" si="10"/>
        <v>3.0833333333333335</v>
      </c>
      <c r="W17" s="67">
        <v>115</v>
      </c>
      <c r="X17" s="68">
        <f t="shared" si="11"/>
        <v>9.5833333333333339</v>
      </c>
      <c r="Y17" s="67">
        <f>49+15</f>
        <v>64</v>
      </c>
      <c r="Z17" s="68">
        <f t="shared" si="12"/>
        <v>5.333333333333333</v>
      </c>
      <c r="AA17" s="73">
        <f>[1]CA!D19</f>
        <v>49</v>
      </c>
      <c r="AB17" s="70">
        <f t="shared" si="13"/>
        <v>4.083333333333333</v>
      </c>
      <c r="AC17" s="67">
        <v>31</v>
      </c>
      <c r="AD17" s="68">
        <f t="shared" si="14"/>
        <v>2.5833333333333335</v>
      </c>
      <c r="AE17" s="67">
        <v>23</v>
      </c>
      <c r="AF17" s="68">
        <f t="shared" si="15"/>
        <v>1.9166666666666667</v>
      </c>
      <c r="AG17" s="67">
        <v>19</v>
      </c>
      <c r="AH17" s="68">
        <f t="shared" si="16"/>
        <v>1.5833333333333333</v>
      </c>
      <c r="AI17" s="67">
        <v>21</v>
      </c>
      <c r="AJ17" s="68">
        <f t="shared" si="17"/>
        <v>1.75</v>
      </c>
      <c r="AK17" s="67">
        <v>56</v>
      </c>
      <c r="AL17" s="68">
        <f t="shared" si="18"/>
        <v>4.666666666666667</v>
      </c>
      <c r="AM17" s="67">
        <v>7</v>
      </c>
      <c r="AN17" s="68">
        <f t="shared" si="19"/>
        <v>0.58333333333333337</v>
      </c>
      <c r="AO17" s="67">
        <v>16</v>
      </c>
      <c r="AP17" s="68">
        <f t="shared" si="20"/>
        <v>1.3333333333333333</v>
      </c>
      <c r="AQ17" s="67">
        <v>31</v>
      </c>
      <c r="AR17" s="68">
        <f t="shared" si="21"/>
        <v>2.5833333333333335</v>
      </c>
      <c r="AS17" s="67">
        <v>6</v>
      </c>
      <c r="AT17" s="68">
        <f t="shared" si="22"/>
        <v>0.5</v>
      </c>
      <c r="AU17" s="67">
        <v>20</v>
      </c>
      <c r="AV17" s="68">
        <f t="shared" si="23"/>
        <v>1.6666666666666667</v>
      </c>
      <c r="AW17" s="132">
        <v>42</v>
      </c>
      <c r="AX17" s="133">
        <f t="shared" si="24"/>
        <v>3.5</v>
      </c>
      <c r="AY17" s="67">
        <v>24</v>
      </c>
      <c r="AZ17" s="68">
        <f t="shared" si="25"/>
        <v>2</v>
      </c>
      <c r="BA17" s="74">
        <f t="shared" si="0"/>
        <v>1991</v>
      </c>
      <c r="BB17" s="75">
        <f t="shared" si="26"/>
        <v>165.91666666666666</v>
      </c>
    </row>
    <row r="18" spans="1:54" x14ac:dyDescent="0.25">
      <c r="A18" s="154"/>
      <c r="B18" s="111" t="s">
        <v>17</v>
      </c>
      <c r="C18" s="67">
        <v>116</v>
      </c>
      <c r="D18" s="68">
        <f t="shared" si="1"/>
        <v>9.6666666666666661</v>
      </c>
      <c r="E18" s="69">
        <v>106</v>
      </c>
      <c r="F18" s="70">
        <f t="shared" si="2"/>
        <v>8.8333333333333339</v>
      </c>
      <c r="G18" s="67">
        <v>110</v>
      </c>
      <c r="H18" s="68">
        <f t="shared" si="3"/>
        <v>9.1666666666666661</v>
      </c>
      <c r="I18" s="67">
        <v>57</v>
      </c>
      <c r="J18" s="68">
        <f t="shared" si="4"/>
        <v>4.75</v>
      </c>
      <c r="K18" s="69">
        <v>87</v>
      </c>
      <c r="L18" s="70">
        <f t="shared" si="5"/>
        <v>7.25</v>
      </c>
      <c r="M18" s="67">
        <v>58</v>
      </c>
      <c r="N18" s="68">
        <f t="shared" si="6"/>
        <v>4.833333333333333</v>
      </c>
      <c r="O18" s="73">
        <f>'[1]FTF-A'!D20</f>
        <v>64</v>
      </c>
      <c r="P18" s="131">
        <f t="shared" si="7"/>
        <v>5.333333333333333</v>
      </c>
      <c r="Q18" s="67">
        <v>41</v>
      </c>
      <c r="R18" s="68">
        <f t="shared" si="8"/>
        <v>3.4166666666666665</v>
      </c>
      <c r="S18" s="67">
        <v>23</v>
      </c>
      <c r="T18" s="68">
        <f t="shared" si="9"/>
        <v>1.9166666666666667</v>
      </c>
      <c r="U18" s="71">
        <f>[1]Magistrenes!D20</f>
        <v>39</v>
      </c>
      <c r="V18" s="72">
        <f t="shared" si="10"/>
        <v>3.25</v>
      </c>
      <c r="W18" s="67">
        <v>56</v>
      </c>
      <c r="X18" s="68">
        <f t="shared" si="11"/>
        <v>4.666666666666667</v>
      </c>
      <c r="Y18" s="67">
        <f>19+13</f>
        <v>32</v>
      </c>
      <c r="Z18" s="68">
        <f t="shared" si="12"/>
        <v>2.6666666666666665</v>
      </c>
      <c r="AA18" s="73">
        <f>[1]CA!D20</f>
        <v>47</v>
      </c>
      <c r="AB18" s="70">
        <f t="shared" si="13"/>
        <v>3.9166666666666665</v>
      </c>
      <c r="AC18" s="67">
        <v>19</v>
      </c>
      <c r="AD18" s="68">
        <f t="shared" si="14"/>
        <v>1.5833333333333333</v>
      </c>
      <c r="AE18" s="67">
        <v>18</v>
      </c>
      <c r="AF18" s="68">
        <f t="shared" si="15"/>
        <v>1.5</v>
      </c>
      <c r="AG18" s="67">
        <v>14</v>
      </c>
      <c r="AH18" s="68">
        <f t="shared" si="16"/>
        <v>1.1666666666666667</v>
      </c>
      <c r="AI18" s="67">
        <v>16</v>
      </c>
      <c r="AJ18" s="68">
        <f t="shared" si="17"/>
        <v>1.3333333333333333</v>
      </c>
      <c r="AK18" s="67">
        <v>11</v>
      </c>
      <c r="AL18" s="68">
        <f t="shared" si="18"/>
        <v>0.91666666666666663</v>
      </c>
      <c r="AM18" s="67">
        <v>5</v>
      </c>
      <c r="AN18" s="68">
        <f t="shared" si="19"/>
        <v>0.41666666666666669</v>
      </c>
      <c r="AO18" s="67">
        <v>14</v>
      </c>
      <c r="AP18" s="68">
        <f t="shared" si="20"/>
        <v>1.1666666666666667</v>
      </c>
      <c r="AQ18" s="67">
        <v>20</v>
      </c>
      <c r="AR18" s="68">
        <f t="shared" si="21"/>
        <v>1.6666666666666667</v>
      </c>
      <c r="AS18" s="67">
        <v>2</v>
      </c>
      <c r="AT18" s="68">
        <f t="shared" si="22"/>
        <v>0.16666666666666666</v>
      </c>
      <c r="AU18" s="67">
        <v>14</v>
      </c>
      <c r="AV18" s="68">
        <f t="shared" si="23"/>
        <v>1.1666666666666667</v>
      </c>
      <c r="AW18" s="132">
        <v>13</v>
      </c>
      <c r="AX18" s="133">
        <f t="shared" si="24"/>
        <v>1.0833333333333333</v>
      </c>
      <c r="AY18" s="67">
        <v>6</v>
      </c>
      <c r="AZ18" s="68">
        <f t="shared" si="25"/>
        <v>0.5</v>
      </c>
      <c r="BA18" s="74">
        <f t="shared" si="0"/>
        <v>988</v>
      </c>
      <c r="BB18" s="75">
        <f t="shared" si="26"/>
        <v>82.333333333333329</v>
      </c>
    </row>
    <row r="19" spans="1:54" x14ac:dyDescent="0.25">
      <c r="A19" s="154"/>
      <c r="B19" s="111" t="s">
        <v>18</v>
      </c>
      <c r="C19" s="67">
        <v>58</v>
      </c>
      <c r="D19" s="68">
        <f t="shared" si="1"/>
        <v>4.833333333333333</v>
      </c>
      <c r="E19" s="69">
        <v>65</v>
      </c>
      <c r="F19" s="70">
        <f t="shared" si="2"/>
        <v>5.416666666666667</v>
      </c>
      <c r="G19" s="67">
        <v>68</v>
      </c>
      <c r="H19" s="68">
        <f t="shared" si="3"/>
        <v>5.666666666666667</v>
      </c>
      <c r="I19" s="67">
        <v>22</v>
      </c>
      <c r="J19" s="68">
        <f t="shared" si="4"/>
        <v>1.8333333333333333</v>
      </c>
      <c r="K19" s="69">
        <v>69</v>
      </c>
      <c r="L19" s="70">
        <f t="shared" si="5"/>
        <v>5.75</v>
      </c>
      <c r="M19" s="67">
        <v>42</v>
      </c>
      <c r="N19" s="68">
        <f t="shared" si="6"/>
        <v>3.5</v>
      </c>
      <c r="O19" s="73">
        <f>'[1]FTF-A'!D21</f>
        <v>36</v>
      </c>
      <c r="P19" s="131">
        <f t="shared" si="7"/>
        <v>3</v>
      </c>
      <c r="Q19" s="67">
        <v>24</v>
      </c>
      <c r="R19" s="68">
        <f t="shared" si="8"/>
        <v>2</v>
      </c>
      <c r="S19" s="67">
        <v>13</v>
      </c>
      <c r="T19" s="68">
        <f t="shared" si="9"/>
        <v>1.0833333333333333</v>
      </c>
      <c r="U19" s="71">
        <f>[1]Magistrenes!D21</f>
        <v>22</v>
      </c>
      <c r="V19" s="72">
        <f t="shared" si="10"/>
        <v>1.8333333333333333</v>
      </c>
      <c r="W19" s="67">
        <v>36</v>
      </c>
      <c r="X19" s="68">
        <f t="shared" si="11"/>
        <v>3</v>
      </c>
      <c r="Y19" s="67">
        <f>13+10</f>
        <v>23</v>
      </c>
      <c r="Z19" s="68">
        <f t="shared" si="12"/>
        <v>1.9166666666666667</v>
      </c>
      <c r="AA19" s="73">
        <f>[1]CA!D21</f>
        <v>24</v>
      </c>
      <c r="AB19" s="70">
        <f t="shared" si="13"/>
        <v>2</v>
      </c>
      <c r="AC19" s="67">
        <v>8</v>
      </c>
      <c r="AD19" s="68">
        <f t="shared" si="14"/>
        <v>0.66666666666666663</v>
      </c>
      <c r="AE19" s="67">
        <v>2</v>
      </c>
      <c r="AF19" s="68">
        <f t="shared" si="15"/>
        <v>0.16666666666666666</v>
      </c>
      <c r="AG19" s="67">
        <v>13</v>
      </c>
      <c r="AH19" s="68">
        <f t="shared" si="16"/>
        <v>1.0833333333333333</v>
      </c>
      <c r="AI19" s="67">
        <v>10</v>
      </c>
      <c r="AJ19" s="68">
        <f t="shared" si="17"/>
        <v>0.83333333333333337</v>
      </c>
      <c r="AK19" s="67">
        <v>13</v>
      </c>
      <c r="AL19" s="68">
        <f t="shared" si="18"/>
        <v>1.0833333333333333</v>
      </c>
      <c r="AM19" s="67">
        <v>3</v>
      </c>
      <c r="AN19" s="68">
        <f t="shared" si="19"/>
        <v>0.25</v>
      </c>
      <c r="AO19" s="67">
        <v>9</v>
      </c>
      <c r="AP19" s="68">
        <f t="shared" si="20"/>
        <v>0.75</v>
      </c>
      <c r="AQ19" s="67">
        <v>11</v>
      </c>
      <c r="AR19" s="68">
        <f t="shared" si="21"/>
        <v>0.91666666666666663</v>
      </c>
      <c r="AS19" s="67">
        <v>1</v>
      </c>
      <c r="AT19" s="68">
        <f t="shared" si="22"/>
        <v>8.3333333333333329E-2</v>
      </c>
      <c r="AU19" s="67">
        <v>3</v>
      </c>
      <c r="AV19" s="68">
        <f t="shared" si="23"/>
        <v>0.25</v>
      </c>
      <c r="AW19" s="132">
        <v>4</v>
      </c>
      <c r="AX19" s="133">
        <f t="shared" si="24"/>
        <v>0.33333333333333331</v>
      </c>
      <c r="AY19" s="67">
        <v>8</v>
      </c>
      <c r="AZ19" s="68">
        <f t="shared" si="25"/>
        <v>0.66666666666666663</v>
      </c>
      <c r="BA19" s="74">
        <f t="shared" si="0"/>
        <v>587</v>
      </c>
      <c r="BB19" s="75">
        <f t="shared" si="26"/>
        <v>48.916666666666664</v>
      </c>
    </row>
    <row r="20" spans="1:54" x14ac:dyDescent="0.25">
      <c r="A20" s="154"/>
      <c r="B20" s="111" t="s">
        <v>19</v>
      </c>
      <c r="C20" s="67">
        <v>167</v>
      </c>
      <c r="D20" s="68">
        <f t="shared" si="1"/>
        <v>13.916666666666666</v>
      </c>
      <c r="E20" s="69">
        <v>172</v>
      </c>
      <c r="F20" s="70">
        <f t="shared" si="2"/>
        <v>14.333333333333334</v>
      </c>
      <c r="G20" s="67">
        <v>135</v>
      </c>
      <c r="H20" s="68">
        <f t="shared" si="3"/>
        <v>11.25</v>
      </c>
      <c r="I20" s="67">
        <v>73</v>
      </c>
      <c r="J20" s="68">
        <f t="shared" si="4"/>
        <v>6.083333333333333</v>
      </c>
      <c r="K20" s="69">
        <v>106</v>
      </c>
      <c r="L20" s="70">
        <f t="shared" si="5"/>
        <v>8.8333333333333339</v>
      </c>
      <c r="M20" s="67">
        <v>95</v>
      </c>
      <c r="N20" s="68">
        <f t="shared" si="6"/>
        <v>7.916666666666667</v>
      </c>
      <c r="O20" s="73">
        <f>'[1]FTF-A'!D22</f>
        <v>63</v>
      </c>
      <c r="P20" s="131">
        <f t="shared" si="7"/>
        <v>5.25</v>
      </c>
      <c r="Q20" s="67">
        <v>63</v>
      </c>
      <c r="R20" s="68">
        <f t="shared" si="8"/>
        <v>5.25</v>
      </c>
      <c r="S20" s="67">
        <v>21</v>
      </c>
      <c r="T20" s="68">
        <f t="shared" si="9"/>
        <v>1.75</v>
      </c>
      <c r="U20" s="71">
        <f>[1]Magistrenes!D22</f>
        <v>37</v>
      </c>
      <c r="V20" s="72">
        <f t="shared" si="10"/>
        <v>3.0833333333333335</v>
      </c>
      <c r="W20" s="67">
        <v>62</v>
      </c>
      <c r="X20" s="68">
        <f t="shared" si="11"/>
        <v>5.166666666666667</v>
      </c>
      <c r="Y20" s="67">
        <f>24+25</f>
        <v>49</v>
      </c>
      <c r="Z20" s="68">
        <f t="shared" si="12"/>
        <v>4.083333333333333</v>
      </c>
      <c r="AA20" s="73">
        <f>[1]CA!D22</f>
        <v>43</v>
      </c>
      <c r="AB20" s="70">
        <f t="shared" si="13"/>
        <v>3.5833333333333335</v>
      </c>
      <c r="AC20" s="67">
        <v>20</v>
      </c>
      <c r="AD20" s="68">
        <f t="shared" si="14"/>
        <v>1.6666666666666667</v>
      </c>
      <c r="AE20" s="67">
        <v>17</v>
      </c>
      <c r="AF20" s="68">
        <f t="shared" si="15"/>
        <v>1.4166666666666667</v>
      </c>
      <c r="AG20" s="67">
        <v>19</v>
      </c>
      <c r="AH20" s="68">
        <f t="shared" si="16"/>
        <v>1.5833333333333333</v>
      </c>
      <c r="AI20" s="67">
        <v>19</v>
      </c>
      <c r="AJ20" s="68">
        <f t="shared" si="17"/>
        <v>1.5833333333333333</v>
      </c>
      <c r="AK20" s="67">
        <v>15</v>
      </c>
      <c r="AL20" s="68">
        <f t="shared" si="18"/>
        <v>1.25</v>
      </c>
      <c r="AM20" s="67">
        <v>15</v>
      </c>
      <c r="AN20" s="68">
        <f t="shared" si="19"/>
        <v>1.25</v>
      </c>
      <c r="AO20" s="67">
        <v>18</v>
      </c>
      <c r="AP20" s="68">
        <f t="shared" si="20"/>
        <v>1.5</v>
      </c>
      <c r="AQ20" s="67">
        <v>25</v>
      </c>
      <c r="AR20" s="68">
        <f t="shared" si="21"/>
        <v>2.0833333333333335</v>
      </c>
      <c r="AS20" s="67">
        <v>4</v>
      </c>
      <c r="AT20" s="68">
        <f t="shared" si="22"/>
        <v>0.33333333333333331</v>
      </c>
      <c r="AU20" s="67">
        <v>21</v>
      </c>
      <c r="AV20" s="68">
        <f t="shared" si="23"/>
        <v>1.75</v>
      </c>
      <c r="AW20" s="132">
        <v>18</v>
      </c>
      <c r="AX20" s="133">
        <f t="shared" si="24"/>
        <v>1.5</v>
      </c>
      <c r="AY20" s="67">
        <v>4</v>
      </c>
      <c r="AZ20" s="68">
        <f t="shared" si="25"/>
        <v>0.33333333333333331</v>
      </c>
      <c r="BA20" s="74">
        <f t="shared" si="0"/>
        <v>1281</v>
      </c>
      <c r="BB20" s="75">
        <f t="shared" si="26"/>
        <v>106.75</v>
      </c>
    </row>
    <row r="21" spans="1:54" x14ac:dyDescent="0.25">
      <c r="A21" s="154"/>
      <c r="B21" s="111" t="s">
        <v>20</v>
      </c>
      <c r="C21" s="67">
        <v>389</v>
      </c>
      <c r="D21" s="68">
        <f t="shared" si="1"/>
        <v>32.416666666666664</v>
      </c>
      <c r="E21" s="69">
        <v>295</v>
      </c>
      <c r="F21" s="70">
        <f t="shared" si="2"/>
        <v>24.583333333333332</v>
      </c>
      <c r="G21" s="67">
        <v>230</v>
      </c>
      <c r="H21" s="68">
        <f t="shared" si="3"/>
        <v>19.166666666666668</v>
      </c>
      <c r="I21" s="67">
        <v>127</v>
      </c>
      <c r="J21" s="68">
        <f t="shared" si="4"/>
        <v>10.583333333333334</v>
      </c>
      <c r="K21" s="69">
        <v>117</v>
      </c>
      <c r="L21" s="70">
        <f t="shared" si="5"/>
        <v>9.75</v>
      </c>
      <c r="M21" s="67">
        <v>149</v>
      </c>
      <c r="N21" s="68">
        <f t="shared" si="6"/>
        <v>12.416666666666666</v>
      </c>
      <c r="O21" s="73">
        <f>'[1]FTF-A'!D23</f>
        <v>101</v>
      </c>
      <c r="P21" s="131">
        <f t="shared" si="7"/>
        <v>8.4166666666666661</v>
      </c>
      <c r="Q21" s="67">
        <v>105</v>
      </c>
      <c r="R21" s="68">
        <f t="shared" si="8"/>
        <v>8.75</v>
      </c>
      <c r="S21" s="67">
        <v>89</v>
      </c>
      <c r="T21" s="68">
        <f t="shared" si="9"/>
        <v>7.416666666666667</v>
      </c>
      <c r="U21" s="71">
        <f>[1]Magistrenes!D23</f>
        <v>43</v>
      </c>
      <c r="V21" s="72">
        <f t="shared" si="10"/>
        <v>3.5833333333333335</v>
      </c>
      <c r="W21" s="67">
        <v>103</v>
      </c>
      <c r="X21" s="68">
        <f t="shared" si="11"/>
        <v>8.5833333333333339</v>
      </c>
      <c r="Y21" s="67">
        <f>42+19</f>
        <v>61</v>
      </c>
      <c r="Z21" s="68">
        <f t="shared" si="12"/>
        <v>5.083333333333333</v>
      </c>
      <c r="AA21" s="73">
        <f>[1]CA!D23</f>
        <v>35</v>
      </c>
      <c r="AB21" s="70">
        <f t="shared" si="13"/>
        <v>2.9166666666666665</v>
      </c>
      <c r="AC21" s="67">
        <v>51</v>
      </c>
      <c r="AD21" s="68">
        <f t="shared" si="14"/>
        <v>4.25</v>
      </c>
      <c r="AE21" s="67">
        <v>55</v>
      </c>
      <c r="AF21" s="68">
        <f t="shared" si="15"/>
        <v>4.583333333333333</v>
      </c>
      <c r="AG21" s="67">
        <v>19</v>
      </c>
      <c r="AH21" s="68">
        <f t="shared" si="16"/>
        <v>1.5833333333333333</v>
      </c>
      <c r="AI21" s="67">
        <v>26</v>
      </c>
      <c r="AJ21" s="68">
        <f t="shared" si="17"/>
        <v>2.1666666666666665</v>
      </c>
      <c r="AK21" s="67">
        <v>44</v>
      </c>
      <c r="AL21" s="68">
        <f t="shared" si="18"/>
        <v>3.6666666666666665</v>
      </c>
      <c r="AM21" s="67">
        <v>25</v>
      </c>
      <c r="AN21" s="68">
        <f t="shared" si="19"/>
        <v>2.0833333333333335</v>
      </c>
      <c r="AO21" s="67">
        <v>25</v>
      </c>
      <c r="AP21" s="68">
        <f t="shared" si="20"/>
        <v>2.0833333333333335</v>
      </c>
      <c r="AQ21" s="67">
        <v>26</v>
      </c>
      <c r="AR21" s="68">
        <f t="shared" si="21"/>
        <v>2.1666666666666665</v>
      </c>
      <c r="AS21" s="67">
        <v>4</v>
      </c>
      <c r="AT21" s="68">
        <f t="shared" si="22"/>
        <v>0.33333333333333331</v>
      </c>
      <c r="AU21" s="67">
        <v>22</v>
      </c>
      <c r="AV21" s="68">
        <f t="shared" si="23"/>
        <v>1.8333333333333333</v>
      </c>
      <c r="AW21" s="132">
        <v>23</v>
      </c>
      <c r="AX21" s="133">
        <f t="shared" si="24"/>
        <v>1.9166666666666667</v>
      </c>
      <c r="AY21" s="67">
        <v>17</v>
      </c>
      <c r="AZ21" s="68">
        <f t="shared" si="25"/>
        <v>1.4166666666666667</v>
      </c>
      <c r="BA21" s="74">
        <f t="shared" si="0"/>
        <v>2181</v>
      </c>
      <c r="BB21" s="75">
        <f t="shared" si="26"/>
        <v>181.75</v>
      </c>
    </row>
    <row r="22" spans="1:54" x14ac:dyDescent="0.25">
      <c r="A22" s="154"/>
      <c r="B22" s="111" t="s">
        <v>21</v>
      </c>
      <c r="C22" s="67">
        <v>191</v>
      </c>
      <c r="D22" s="68">
        <f t="shared" si="1"/>
        <v>15.916666666666666</v>
      </c>
      <c r="E22" s="69">
        <v>186</v>
      </c>
      <c r="F22" s="70">
        <f t="shared" si="2"/>
        <v>15.5</v>
      </c>
      <c r="G22" s="67">
        <v>177</v>
      </c>
      <c r="H22" s="68">
        <f t="shared" si="3"/>
        <v>14.75</v>
      </c>
      <c r="I22" s="67">
        <v>87</v>
      </c>
      <c r="J22" s="68">
        <f t="shared" si="4"/>
        <v>7.25</v>
      </c>
      <c r="K22" s="69">
        <v>103</v>
      </c>
      <c r="L22" s="70">
        <f t="shared" si="5"/>
        <v>8.5833333333333339</v>
      </c>
      <c r="M22" s="67">
        <v>79</v>
      </c>
      <c r="N22" s="68">
        <f t="shared" si="6"/>
        <v>6.583333333333333</v>
      </c>
      <c r="O22" s="73">
        <f>'[1]FTF-A'!D24</f>
        <v>85</v>
      </c>
      <c r="P22" s="131">
        <f t="shared" si="7"/>
        <v>7.083333333333333</v>
      </c>
      <c r="Q22" s="67">
        <v>62</v>
      </c>
      <c r="R22" s="68">
        <f t="shared" si="8"/>
        <v>5.166666666666667</v>
      </c>
      <c r="S22" s="67">
        <v>36</v>
      </c>
      <c r="T22" s="68">
        <f t="shared" si="9"/>
        <v>3</v>
      </c>
      <c r="U22" s="71">
        <f>[1]Magistrenes!D24</f>
        <v>44</v>
      </c>
      <c r="V22" s="72">
        <f t="shared" si="10"/>
        <v>3.6666666666666665</v>
      </c>
      <c r="W22" s="67">
        <v>65</v>
      </c>
      <c r="X22" s="68">
        <f t="shared" si="11"/>
        <v>5.416666666666667</v>
      </c>
      <c r="Y22" s="67">
        <f>20+16</f>
        <v>36</v>
      </c>
      <c r="Z22" s="68">
        <f t="shared" si="12"/>
        <v>3</v>
      </c>
      <c r="AA22" s="73">
        <f>[1]CA!D24</f>
        <v>36</v>
      </c>
      <c r="AB22" s="70">
        <f t="shared" si="13"/>
        <v>3</v>
      </c>
      <c r="AC22" s="67">
        <v>38</v>
      </c>
      <c r="AD22" s="68">
        <f t="shared" si="14"/>
        <v>3.1666666666666665</v>
      </c>
      <c r="AE22" s="67">
        <v>24</v>
      </c>
      <c r="AF22" s="68">
        <f t="shared" si="15"/>
        <v>2</v>
      </c>
      <c r="AG22" s="67">
        <v>23</v>
      </c>
      <c r="AH22" s="68">
        <f t="shared" si="16"/>
        <v>1.9166666666666667</v>
      </c>
      <c r="AI22" s="67">
        <v>24</v>
      </c>
      <c r="AJ22" s="68">
        <f t="shared" si="17"/>
        <v>2</v>
      </c>
      <c r="AK22" s="67">
        <v>22</v>
      </c>
      <c r="AL22" s="68">
        <f t="shared" si="18"/>
        <v>1.8333333333333333</v>
      </c>
      <c r="AM22" s="67">
        <v>30</v>
      </c>
      <c r="AN22" s="68">
        <f t="shared" si="19"/>
        <v>2.5</v>
      </c>
      <c r="AO22" s="67">
        <v>15</v>
      </c>
      <c r="AP22" s="68">
        <f t="shared" si="20"/>
        <v>1.25</v>
      </c>
      <c r="AQ22" s="67">
        <v>25</v>
      </c>
      <c r="AR22" s="68">
        <f t="shared" si="21"/>
        <v>2.0833333333333335</v>
      </c>
      <c r="AS22" s="67">
        <v>3</v>
      </c>
      <c r="AT22" s="68">
        <f t="shared" si="22"/>
        <v>0.25</v>
      </c>
      <c r="AU22" s="67">
        <v>18</v>
      </c>
      <c r="AV22" s="68">
        <f t="shared" si="23"/>
        <v>1.5</v>
      </c>
      <c r="AW22" s="132">
        <v>13</v>
      </c>
      <c r="AX22" s="133">
        <f t="shared" si="24"/>
        <v>1.0833333333333333</v>
      </c>
      <c r="AY22" s="67">
        <v>18</v>
      </c>
      <c r="AZ22" s="68">
        <f t="shared" si="25"/>
        <v>1.5</v>
      </c>
      <c r="BA22" s="74">
        <f t="shared" si="0"/>
        <v>1440</v>
      </c>
      <c r="BB22" s="75">
        <f t="shared" si="26"/>
        <v>120</v>
      </c>
    </row>
    <row r="23" spans="1:54" x14ac:dyDescent="0.25">
      <c r="A23" s="154"/>
      <c r="B23" s="111" t="s">
        <v>22</v>
      </c>
      <c r="C23" s="67">
        <v>22</v>
      </c>
      <c r="D23" s="68">
        <f t="shared" si="1"/>
        <v>1.8333333333333333</v>
      </c>
      <c r="E23" s="69">
        <v>73</v>
      </c>
      <c r="F23" s="70">
        <f t="shared" si="2"/>
        <v>6.083333333333333</v>
      </c>
      <c r="G23" s="67">
        <v>55</v>
      </c>
      <c r="H23" s="68">
        <f t="shared" si="3"/>
        <v>4.583333333333333</v>
      </c>
      <c r="I23" s="67">
        <v>20</v>
      </c>
      <c r="J23" s="68">
        <f t="shared" si="4"/>
        <v>1.6666666666666667</v>
      </c>
      <c r="K23" s="69">
        <v>79</v>
      </c>
      <c r="L23" s="70">
        <f t="shared" si="5"/>
        <v>6.583333333333333</v>
      </c>
      <c r="M23" s="67">
        <v>32</v>
      </c>
      <c r="N23" s="68">
        <f t="shared" si="6"/>
        <v>2.6666666666666665</v>
      </c>
      <c r="O23" s="73">
        <f>'[1]FTF-A'!D25</f>
        <v>26</v>
      </c>
      <c r="P23" s="131">
        <f t="shared" si="7"/>
        <v>2.1666666666666665</v>
      </c>
      <c r="Q23" s="67">
        <v>25</v>
      </c>
      <c r="R23" s="68">
        <f t="shared" si="8"/>
        <v>2.0833333333333335</v>
      </c>
      <c r="S23" s="67">
        <v>8</v>
      </c>
      <c r="T23" s="68">
        <f t="shared" si="9"/>
        <v>0.66666666666666663</v>
      </c>
      <c r="U23" s="71">
        <f>[1]Magistrenes!D25</f>
        <v>13</v>
      </c>
      <c r="V23" s="72">
        <f t="shared" si="10"/>
        <v>1.0833333333333333</v>
      </c>
      <c r="W23" s="67">
        <v>55</v>
      </c>
      <c r="X23" s="68">
        <f t="shared" si="11"/>
        <v>4.583333333333333</v>
      </c>
      <c r="Y23" s="67">
        <f>10+19</f>
        <v>29</v>
      </c>
      <c r="Z23" s="68">
        <f t="shared" si="12"/>
        <v>2.4166666666666665</v>
      </c>
      <c r="AA23" s="73">
        <f>[1]CA!D25</f>
        <v>47</v>
      </c>
      <c r="AB23" s="70">
        <f t="shared" si="13"/>
        <v>3.9166666666666665</v>
      </c>
      <c r="AC23" s="67">
        <v>13</v>
      </c>
      <c r="AD23" s="68">
        <f t="shared" si="14"/>
        <v>1.0833333333333333</v>
      </c>
      <c r="AE23" s="67">
        <v>15</v>
      </c>
      <c r="AF23" s="68">
        <f t="shared" si="15"/>
        <v>1.25</v>
      </c>
      <c r="AG23" s="67">
        <v>9</v>
      </c>
      <c r="AH23" s="68">
        <f t="shared" si="16"/>
        <v>0.75</v>
      </c>
      <c r="AI23" s="67">
        <v>7</v>
      </c>
      <c r="AJ23" s="68">
        <f t="shared" si="17"/>
        <v>0.58333333333333337</v>
      </c>
      <c r="AK23" s="67">
        <v>3</v>
      </c>
      <c r="AL23" s="68">
        <f t="shared" si="18"/>
        <v>0.25</v>
      </c>
      <c r="AM23" s="67">
        <v>3</v>
      </c>
      <c r="AN23" s="68">
        <f t="shared" si="19"/>
        <v>0.25</v>
      </c>
      <c r="AO23" s="67">
        <v>15</v>
      </c>
      <c r="AP23" s="68">
        <f t="shared" si="20"/>
        <v>1.25</v>
      </c>
      <c r="AQ23" s="67">
        <v>13</v>
      </c>
      <c r="AR23" s="68">
        <f t="shared" si="21"/>
        <v>1.0833333333333333</v>
      </c>
      <c r="AS23" s="67">
        <v>0</v>
      </c>
      <c r="AT23" s="68">
        <f t="shared" si="22"/>
        <v>0</v>
      </c>
      <c r="AU23" s="67">
        <v>3</v>
      </c>
      <c r="AV23" s="68">
        <f t="shared" si="23"/>
        <v>0.25</v>
      </c>
      <c r="AW23" s="132">
        <v>9</v>
      </c>
      <c r="AX23" s="133">
        <f t="shared" si="24"/>
        <v>0.75</v>
      </c>
      <c r="AY23" s="67">
        <v>1</v>
      </c>
      <c r="AZ23" s="68">
        <f t="shared" si="25"/>
        <v>8.3333333333333329E-2</v>
      </c>
      <c r="BA23" s="74">
        <f t="shared" si="0"/>
        <v>575</v>
      </c>
      <c r="BB23" s="75">
        <f t="shared" si="26"/>
        <v>47.916666666666664</v>
      </c>
    </row>
    <row r="24" spans="1:54" x14ac:dyDescent="0.25">
      <c r="A24" s="154"/>
      <c r="B24" s="111" t="s">
        <v>23</v>
      </c>
      <c r="C24" s="67">
        <v>79</v>
      </c>
      <c r="D24" s="68">
        <f t="shared" si="1"/>
        <v>6.583333333333333</v>
      </c>
      <c r="E24" s="69">
        <v>140</v>
      </c>
      <c r="F24" s="70">
        <f t="shared" si="2"/>
        <v>11.666666666666666</v>
      </c>
      <c r="G24" s="67">
        <v>98</v>
      </c>
      <c r="H24" s="68">
        <f t="shared" si="3"/>
        <v>8.1666666666666661</v>
      </c>
      <c r="I24" s="67">
        <v>46</v>
      </c>
      <c r="J24" s="68">
        <f t="shared" si="4"/>
        <v>3.8333333333333335</v>
      </c>
      <c r="K24" s="69">
        <v>232</v>
      </c>
      <c r="L24" s="70">
        <f t="shared" si="5"/>
        <v>19.333333333333332</v>
      </c>
      <c r="M24" s="67">
        <v>80</v>
      </c>
      <c r="N24" s="68">
        <f t="shared" si="6"/>
        <v>6.666666666666667</v>
      </c>
      <c r="O24" s="73">
        <f>'[1]FTF-A'!D26</f>
        <v>91</v>
      </c>
      <c r="P24" s="131">
        <f t="shared" si="7"/>
        <v>7.583333333333333</v>
      </c>
      <c r="Q24" s="67">
        <v>46</v>
      </c>
      <c r="R24" s="68">
        <f t="shared" si="8"/>
        <v>3.8333333333333335</v>
      </c>
      <c r="S24" s="67">
        <v>17</v>
      </c>
      <c r="T24" s="68">
        <f t="shared" si="9"/>
        <v>1.4166666666666667</v>
      </c>
      <c r="U24" s="71">
        <f>[1]Magistrenes!D26</f>
        <v>56</v>
      </c>
      <c r="V24" s="72">
        <f t="shared" si="10"/>
        <v>4.666666666666667</v>
      </c>
      <c r="W24" s="67">
        <v>98</v>
      </c>
      <c r="X24" s="68">
        <f t="shared" si="11"/>
        <v>8.1666666666666661</v>
      </c>
      <c r="Y24" s="67">
        <f>31+23</f>
        <v>54</v>
      </c>
      <c r="Z24" s="68">
        <f t="shared" si="12"/>
        <v>4.5</v>
      </c>
      <c r="AA24" s="73">
        <f>[1]CA!D26</f>
        <v>100</v>
      </c>
      <c r="AB24" s="70">
        <f t="shared" si="13"/>
        <v>8.3333333333333339</v>
      </c>
      <c r="AC24" s="67">
        <v>31</v>
      </c>
      <c r="AD24" s="68">
        <f t="shared" si="14"/>
        <v>2.5833333333333335</v>
      </c>
      <c r="AE24" s="67">
        <v>21</v>
      </c>
      <c r="AF24" s="68">
        <f t="shared" si="15"/>
        <v>1.75</v>
      </c>
      <c r="AG24" s="67">
        <v>17</v>
      </c>
      <c r="AH24" s="68">
        <f t="shared" si="16"/>
        <v>1.4166666666666667</v>
      </c>
      <c r="AI24" s="67">
        <v>24</v>
      </c>
      <c r="AJ24" s="68">
        <f t="shared" si="17"/>
        <v>2</v>
      </c>
      <c r="AK24" s="67">
        <v>12</v>
      </c>
      <c r="AL24" s="68">
        <f t="shared" si="18"/>
        <v>1</v>
      </c>
      <c r="AM24" s="67">
        <v>6</v>
      </c>
      <c r="AN24" s="68">
        <f t="shared" si="19"/>
        <v>0.5</v>
      </c>
      <c r="AO24" s="67">
        <v>33</v>
      </c>
      <c r="AP24" s="68">
        <f t="shared" si="20"/>
        <v>2.75</v>
      </c>
      <c r="AQ24" s="67">
        <v>28</v>
      </c>
      <c r="AR24" s="68">
        <f t="shared" si="21"/>
        <v>2.3333333333333335</v>
      </c>
      <c r="AS24" s="67">
        <v>5</v>
      </c>
      <c r="AT24" s="68">
        <f t="shared" si="22"/>
        <v>0.41666666666666669</v>
      </c>
      <c r="AU24" s="67">
        <v>13</v>
      </c>
      <c r="AV24" s="68">
        <f t="shared" si="23"/>
        <v>1.0833333333333333</v>
      </c>
      <c r="AW24" s="132">
        <v>6</v>
      </c>
      <c r="AX24" s="133">
        <f t="shared" si="24"/>
        <v>0.5</v>
      </c>
      <c r="AY24" s="67">
        <v>3</v>
      </c>
      <c r="AZ24" s="68">
        <f t="shared" si="25"/>
        <v>0.25</v>
      </c>
      <c r="BA24" s="74">
        <f t="shared" si="0"/>
        <v>1336</v>
      </c>
      <c r="BB24" s="75">
        <f t="shared" si="26"/>
        <v>111.33333333333333</v>
      </c>
    </row>
    <row r="25" spans="1:54" x14ac:dyDescent="0.25">
      <c r="A25" s="154"/>
      <c r="B25" s="111" t="s">
        <v>24</v>
      </c>
      <c r="C25" s="67">
        <v>180</v>
      </c>
      <c r="D25" s="68">
        <f t="shared" si="1"/>
        <v>15</v>
      </c>
      <c r="E25" s="69">
        <v>159</v>
      </c>
      <c r="F25" s="70">
        <f t="shared" si="2"/>
        <v>13.25</v>
      </c>
      <c r="G25" s="67">
        <v>146</v>
      </c>
      <c r="H25" s="68">
        <f t="shared" si="3"/>
        <v>12.166666666666666</v>
      </c>
      <c r="I25" s="67">
        <v>95</v>
      </c>
      <c r="J25" s="68">
        <f t="shared" si="4"/>
        <v>7.916666666666667</v>
      </c>
      <c r="K25" s="69">
        <v>103</v>
      </c>
      <c r="L25" s="70">
        <f t="shared" si="5"/>
        <v>8.5833333333333339</v>
      </c>
      <c r="M25" s="67">
        <v>88</v>
      </c>
      <c r="N25" s="68">
        <f t="shared" si="6"/>
        <v>7.333333333333333</v>
      </c>
      <c r="O25" s="73">
        <f>'[1]FTF-A'!D27</f>
        <v>74</v>
      </c>
      <c r="P25" s="131">
        <f t="shared" si="7"/>
        <v>6.166666666666667</v>
      </c>
      <c r="Q25" s="67">
        <v>75</v>
      </c>
      <c r="R25" s="68">
        <f t="shared" si="8"/>
        <v>6.25</v>
      </c>
      <c r="S25" s="67">
        <v>45</v>
      </c>
      <c r="T25" s="68">
        <f t="shared" si="9"/>
        <v>3.75</v>
      </c>
      <c r="U25" s="71">
        <f>[1]Magistrenes!D27</f>
        <v>27</v>
      </c>
      <c r="V25" s="72">
        <f t="shared" si="10"/>
        <v>2.25</v>
      </c>
      <c r="W25" s="67">
        <v>109</v>
      </c>
      <c r="X25" s="68">
        <f t="shared" si="11"/>
        <v>9.0833333333333339</v>
      </c>
      <c r="Y25" s="67">
        <f>28+28</f>
        <v>56</v>
      </c>
      <c r="Z25" s="68">
        <f t="shared" si="12"/>
        <v>4.666666666666667</v>
      </c>
      <c r="AA25" s="73">
        <f>[1]CA!D27</f>
        <v>28</v>
      </c>
      <c r="AB25" s="70">
        <f t="shared" si="13"/>
        <v>2.3333333333333335</v>
      </c>
      <c r="AC25" s="67">
        <v>35</v>
      </c>
      <c r="AD25" s="68">
        <f t="shared" si="14"/>
        <v>2.9166666666666665</v>
      </c>
      <c r="AE25" s="67">
        <v>12</v>
      </c>
      <c r="AF25" s="68">
        <f t="shared" si="15"/>
        <v>1</v>
      </c>
      <c r="AG25" s="67">
        <v>17</v>
      </c>
      <c r="AH25" s="68">
        <f t="shared" si="16"/>
        <v>1.4166666666666667</v>
      </c>
      <c r="AI25" s="67">
        <v>18</v>
      </c>
      <c r="AJ25" s="68">
        <f t="shared" si="17"/>
        <v>1.5</v>
      </c>
      <c r="AK25" s="67">
        <v>32</v>
      </c>
      <c r="AL25" s="68">
        <f t="shared" si="18"/>
        <v>2.6666666666666665</v>
      </c>
      <c r="AM25" s="67">
        <v>11</v>
      </c>
      <c r="AN25" s="68">
        <f t="shared" si="19"/>
        <v>0.91666666666666663</v>
      </c>
      <c r="AO25" s="67">
        <v>17</v>
      </c>
      <c r="AP25" s="68">
        <f t="shared" si="20"/>
        <v>1.4166666666666667</v>
      </c>
      <c r="AQ25" s="67">
        <v>34</v>
      </c>
      <c r="AR25" s="68">
        <f t="shared" si="21"/>
        <v>2.8333333333333335</v>
      </c>
      <c r="AS25" s="67">
        <v>8</v>
      </c>
      <c r="AT25" s="68">
        <f t="shared" si="22"/>
        <v>0.66666666666666663</v>
      </c>
      <c r="AU25" s="67">
        <v>16</v>
      </c>
      <c r="AV25" s="68">
        <f t="shared" si="23"/>
        <v>1.3333333333333333</v>
      </c>
      <c r="AW25" s="132">
        <v>8</v>
      </c>
      <c r="AX25" s="133">
        <f t="shared" si="24"/>
        <v>0.66666666666666663</v>
      </c>
      <c r="AY25" s="67">
        <v>14</v>
      </c>
      <c r="AZ25" s="68">
        <f t="shared" si="25"/>
        <v>1.1666666666666667</v>
      </c>
      <c r="BA25" s="74">
        <f t="shared" si="0"/>
        <v>1407</v>
      </c>
      <c r="BB25" s="75">
        <f t="shared" si="26"/>
        <v>117.25</v>
      </c>
    </row>
    <row r="26" spans="1:54" x14ac:dyDescent="0.25">
      <c r="A26" s="154"/>
      <c r="B26" s="111" t="s">
        <v>25</v>
      </c>
      <c r="C26" s="67">
        <v>314</v>
      </c>
      <c r="D26" s="68">
        <f t="shared" si="1"/>
        <v>26.166666666666668</v>
      </c>
      <c r="E26" s="69">
        <v>216</v>
      </c>
      <c r="F26" s="70">
        <f t="shared" si="2"/>
        <v>18</v>
      </c>
      <c r="G26" s="67">
        <v>160</v>
      </c>
      <c r="H26" s="68">
        <f t="shared" si="3"/>
        <v>13.333333333333334</v>
      </c>
      <c r="I26" s="67">
        <v>148</v>
      </c>
      <c r="J26" s="68">
        <f t="shared" si="4"/>
        <v>12.333333333333334</v>
      </c>
      <c r="K26" s="69">
        <v>53</v>
      </c>
      <c r="L26" s="70">
        <f t="shared" si="5"/>
        <v>4.416666666666667</v>
      </c>
      <c r="M26" s="67">
        <v>125</v>
      </c>
      <c r="N26" s="68">
        <f t="shared" si="6"/>
        <v>10.416666666666666</v>
      </c>
      <c r="O26" s="73">
        <f>'[1]FTF-A'!D28</f>
        <v>77</v>
      </c>
      <c r="P26" s="131">
        <f t="shared" si="7"/>
        <v>6.416666666666667</v>
      </c>
      <c r="Q26" s="67">
        <v>87</v>
      </c>
      <c r="R26" s="68">
        <f t="shared" si="8"/>
        <v>7.25</v>
      </c>
      <c r="S26" s="67">
        <v>63</v>
      </c>
      <c r="T26" s="68">
        <f t="shared" si="9"/>
        <v>5.25</v>
      </c>
      <c r="U26" s="71">
        <f>[1]Magistrenes!D28</f>
        <v>24</v>
      </c>
      <c r="V26" s="72">
        <f t="shared" si="10"/>
        <v>2</v>
      </c>
      <c r="W26" s="67">
        <v>72</v>
      </c>
      <c r="X26" s="68">
        <f t="shared" si="11"/>
        <v>6</v>
      </c>
      <c r="Y26" s="67">
        <f>22+20</f>
        <v>42</v>
      </c>
      <c r="Z26" s="68">
        <f t="shared" si="12"/>
        <v>3.5</v>
      </c>
      <c r="AA26" s="73">
        <f>[1]CA!D28</f>
        <v>13</v>
      </c>
      <c r="AB26" s="70">
        <f t="shared" si="13"/>
        <v>1.0833333333333333</v>
      </c>
      <c r="AC26" s="67">
        <v>36</v>
      </c>
      <c r="AD26" s="68">
        <f t="shared" si="14"/>
        <v>3</v>
      </c>
      <c r="AE26" s="67">
        <v>24</v>
      </c>
      <c r="AF26" s="68">
        <f t="shared" si="15"/>
        <v>2</v>
      </c>
      <c r="AG26" s="67">
        <v>13</v>
      </c>
      <c r="AH26" s="68">
        <f t="shared" si="16"/>
        <v>1.0833333333333333</v>
      </c>
      <c r="AI26" s="67">
        <v>11</v>
      </c>
      <c r="AJ26" s="68">
        <f t="shared" si="17"/>
        <v>0.91666666666666663</v>
      </c>
      <c r="AK26" s="67">
        <v>33</v>
      </c>
      <c r="AL26" s="68">
        <f t="shared" si="18"/>
        <v>2.75</v>
      </c>
      <c r="AM26" s="67">
        <v>18</v>
      </c>
      <c r="AN26" s="68">
        <f t="shared" si="19"/>
        <v>1.5</v>
      </c>
      <c r="AO26" s="67">
        <v>8</v>
      </c>
      <c r="AP26" s="68">
        <f t="shared" si="20"/>
        <v>0.66666666666666663</v>
      </c>
      <c r="AQ26" s="67">
        <v>28</v>
      </c>
      <c r="AR26" s="68">
        <f t="shared" si="21"/>
        <v>2.3333333333333335</v>
      </c>
      <c r="AS26" s="67">
        <v>8</v>
      </c>
      <c r="AT26" s="68">
        <f t="shared" si="22"/>
        <v>0.66666666666666663</v>
      </c>
      <c r="AU26" s="67">
        <v>27</v>
      </c>
      <c r="AV26" s="68">
        <f t="shared" si="23"/>
        <v>2.25</v>
      </c>
      <c r="AW26" s="132">
        <v>18</v>
      </c>
      <c r="AX26" s="133">
        <f t="shared" si="24"/>
        <v>1.5</v>
      </c>
      <c r="AY26" s="67">
        <v>12</v>
      </c>
      <c r="AZ26" s="68">
        <f t="shared" si="25"/>
        <v>1</v>
      </c>
      <c r="BA26" s="74">
        <f t="shared" si="0"/>
        <v>1630</v>
      </c>
      <c r="BB26" s="75">
        <f t="shared" si="26"/>
        <v>135.83333333333334</v>
      </c>
    </row>
    <row r="27" spans="1:54" x14ac:dyDescent="0.25">
      <c r="A27" s="154"/>
      <c r="B27" s="111" t="s">
        <v>28</v>
      </c>
      <c r="C27" s="67">
        <v>319</v>
      </c>
      <c r="D27" s="68">
        <f t="shared" si="1"/>
        <v>26.583333333333332</v>
      </c>
      <c r="E27" s="69">
        <v>160</v>
      </c>
      <c r="F27" s="70">
        <f t="shared" si="2"/>
        <v>13.333333333333334</v>
      </c>
      <c r="G27" s="67">
        <v>112</v>
      </c>
      <c r="H27" s="68">
        <f t="shared" si="3"/>
        <v>9.3333333333333339</v>
      </c>
      <c r="I27" s="67">
        <v>121</v>
      </c>
      <c r="J27" s="68">
        <f t="shared" si="4"/>
        <v>10.083333333333334</v>
      </c>
      <c r="K27" s="69">
        <v>28</v>
      </c>
      <c r="L27" s="70">
        <f t="shared" si="5"/>
        <v>2.3333333333333335</v>
      </c>
      <c r="M27" s="67">
        <v>81</v>
      </c>
      <c r="N27" s="68">
        <f t="shared" si="6"/>
        <v>6.75</v>
      </c>
      <c r="O27" s="73">
        <f>'[1]FTF-A'!D31</f>
        <v>45</v>
      </c>
      <c r="P27" s="131">
        <f t="shared" si="7"/>
        <v>3.75</v>
      </c>
      <c r="Q27" s="67">
        <v>73</v>
      </c>
      <c r="R27" s="68">
        <f t="shared" si="8"/>
        <v>6.083333333333333</v>
      </c>
      <c r="S27" s="67">
        <v>64</v>
      </c>
      <c r="T27" s="68">
        <f t="shared" si="9"/>
        <v>5.333333333333333</v>
      </c>
      <c r="U27" s="71">
        <f>[1]Magistrenes!D31</f>
        <v>16</v>
      </c>
      <c r="V27" s="72">
        <f t="shared" si="10"/>
        <v>1.3333333333333333</v>
      </c>
      <c r="W27" s="67">
        <v>46</v>
      </c>
      <c r="X27" s="68">
        <f t="shared" si="11"/>
        <v>3.8333333333333335</v>
      </c>
      <c r="Y27" s="67">
        <f>26+8</f>
        <v>34</v>
      </c>
      <c r="Z27" s="68">
        <f t="shared" si="12"/>
        <v>2.8333333333333335</v>
      </c>
      <c r="AA27" s="73">
        <f>[1]CA!D31</f>
        <v>11</v>
      </c>
      <c r="AB27" s="70">
        <f t="shared" si="13"/>
        <v>0.91666666666666663</v>
      </c>
      <c r="AC27" s="67">
        <v>46</v>
      </c>
      <c r="AD27" s="68">
        <f t="shared" si="14"/>
        <v>3.8333333333333335</v>
      </c>
      <c r="AE27" s="67">
        <v>15</v>
      </c>
      <c r="AF27" s="68">
        <f t="shared" si="15"/>
        <v>1.25</v>
      </c>
      <c r="AG27" s="67">
        <v>6</v>
      </c>
      <c r="AH27" s="68">
        <f t="shared" si="16"/>
        <v>0.5</v>
      </c>
      <c r="AI27" s="67">
        <v>11</v>
      </c>
      <c r="AJ27" s="68">
        <f t="shared" si="17"/>
        <v>0.91666666666666663</v>
      </c>
      <c r="AK27" s="67">
        <v>29</v>
      </c>
      <c r="AL27" s="68">
        <f t="shared" si="18"/>
        <v>2.4166666666666665</v>
      </c>
      <c r="AM27" s="67">
        <v>23</v>
      </c>
      <c r="AN27" s="68">
        <f t="shared" si="19"/>
        <v>1.9166666666666667</v>
      </c>
      <c r="AO27" s="67">
        <v>5</v>
      </c>
      <c r="AP27" s="68">
        <f t="shared" si="20"/>
        <v>0.41666666666666669</v>
      </c>
      <c r="AQ27" s="67">
        <v>18</v>
      </c>
      <c r="AR27" s="68">
        <f t="shared" si="21"/>
        <v>1.5</v>
      </c>
      <c r="AS27" s="67">
        <v>2</v>
      </c>
      <c r="AT27" s="68">
        <f t="shared" si="22"/>
        <v>0.16666666666666666</v>
      </c>
      <c r="AU27" s="67">
        <v>16</v>
      </c>
      <c r="AV27" s="68">
        <f t="shared" si="23"/>
        <v>1.3333333333333333</v>
      </c>
      <c r="AW27" s="132">
        <v>13</v>
      </c>
      <c r="AX27" s="133">
        <f t="shared" si="24"/>
        <v>1.0833333333333333</v>
      </c>
      <c r="AY27" s="67">
        <v>9</v>
      </c>
      <c r="AZ27" s="68">
        <f t="shared" si="25"/>
        <v>0.75</v>
      </c>
      <c r="BA27" s="74">
        <f t="shared" si="0"/>
        <v>1303</v>
      </c>
      <c r="BB27" s="75">
        <f t="shared" si="26"/>
        <v>108.58333333333333</v>
      </c>
    </row>
    <row r="28" spans="1:54" x14ac:dyDescent="0.25">
      <c r="A28" s="154"/>
      <c r="B28" s="112" t="s">
        <v>31</v>
      </c>
      <c r="C28" s="67">
        <v>279</v>
      </c>
      <c r="D28" s="68">
        <f t="shared" si="1"/>
        <v>23.25</v>
      </c>
      <c r="E28" s="69">
        <v>288</v>
      </c>
      <c r="F28" s="70">
        <f t="shared" si="2"/>
        <v>24</v>
      </c>
      <c r="G28" s="67">
        <v>141</v>
      </c>
      <c r="H28" s="68">
        <f t="shared" si="3"/>
        <v>11.75</v>
      </c>
      <c r="I28" s="67">
        <v>85</v>
      </c>
      <c r="J28" s="68">
        <f t="shared" si="4"/>
        <v>7.083333333333333</v>
      </c>
      <c r="K28" s="69">
        <v>46</v>
      </c>
      <c r="L28" s="70">
        <f t="shared" si="5"/>
        <v>3.8333333333333335</v>
      </c>
      <c r="M28" s="67">
        <v>100</v>
      </c>
      <c r="N28" s="68">
        <f t="shared" si="6"/>
        <v>8.3333333333333339</v>
      </c>
      <c r="O28" s="73">
        <f>'[1]FTF-A'!D34</f>
        <v>46</v>
      </c>
      <c r="P28" s="131">
        <f t="shared" si="7"/>
        <v>3.8333333333333335</v>
      </c>
      <c r="Q28" s="67">
        <v>109</v>
      </c>
      <c r="R28" s="68">
        <f t="shared" si="8"/>
        <v>9.0833333333333339</v>
      </c>
      <c r="S28" s="67">
        <v>34</v>
      </c>
      <c r="T28" s="68">
        <f t="shared" si="9"/>
        <v>2.8333333333333335</v>
      </c>
      <c r="U28" s="71">
        <f>[1]Magistrenes!D34</f>
        <v>28</v>
      </c>
      <c r="V28" s="72">
        <f t="shared" si="10"/>
        <v>2.3333333333333335</v>
      </c>
      <c r="W28" s="67">
        <v>64</v>
      </c>
      <c r="X28" s="68">
        <f t="shared" si="11"/>
        <v>5.333333333333333</v>
      </c>
      <c r="Y28" s="67">
        <f>32+23</f>
        <v>55</v>
      </c>
      <c r="Z28" s="68">
        <f t="shared" si="12"/>
        <v>4.583333333333333</v>
      </c>
      <c r="AA28" s="73">
        <f>[1]CA!D34</f>
        <v>14</v>
      </c>
      <c r="AB28" s="70">
        <f t="shared" si="13"/>
        <v>1.1666666666666667</v>
      </c>
      <c r="AC28" s="67">
        <v>27</v>
      </c>
      <c r="AD28" s="68">
        <f t="shared" si="14"/>
        <v>2.25</v>
      </c>
      <c r="AE28" s="67">
        <v>21</v>
      </c>
      <c r="AF28" s="68">
        <f t="shared" si="15"/>
        <v>1.75</v>
      </c>
      <c r="AG28" s="67">
        <v>16</v>
      </c>
      <c r="AH28" s="68">
        <f t="shared" si="16"/>
        <v>1.3333333333333333</v>
      </c>
      <c r="AI28" s="67">
        <v>13</v>
      </c>
      <c r="AJ28" s="68">
        <f t="shared" si="17"/>
        <v>1.0833333333333333</v>
      </c>
      <c r="AK28" s="67">
        <v>20</v>
      </c>
      <c r="AL28" s="68">
        <f t="shared" si="18"/>
        <v>1.6666666666666667</v>
      </c>
      <c r="AM28" s="67">
        <v>19</v>
      </c>
      <c r="AN28" s="68">
        <f t="shared" si="19"/>
        <v>1.5833333333333333</v>
      </c>
      <c r="AO28" s="67">
        <v>17</v>
      </c>
      <c r="AP28" s="68">
        <f t="shared" si="20"/>
        <v>1.4166666666666667</v>
      </c>
      <c r="AQ28" s="67">
        <v>19</v>
      </c>
      <c r="AR28" s="68">
        <f t="shared" si="21"/>
        <v>1.5833333333333333</v>
      </c>
      <c r="AS28" s="67">
        <v>4</v>
      </c>
      <c r="AT28" s="68">
        <f t="shared" si="22"/>
        <v>0.33333333333333331</v>
      </c>
      <c r="AU28" s="67">
        <v>21</v>
      </c>
      <c r="AV28" s="68">
        <f t="shared" si="23"/>
        <v>1.75</v>
      </c>
      <c r="AW28" s="132">
        <v>13</v>
      </c>
      <c r="AX28" s="133">
        <f t="shared" si="24"/>
        <v>1.0833333333333333</v>
      </c>
      <c r="AY28" s="67">
        <v>6</v>
      </c>
      <c r="AZ28" s="68">
        <f t="shared" si="25"/>
        <v>0.5</v>
      </c>
      <c r="BA28" s="74">
        <f t="shared" si="0"/>
        <v>1485</v>
      </c>
      <c r="BB28" s="75">
        <f t="shared" si="26"/>
        <v>123.75</v>
      </c>
    </row>
    <row r="29" spans="1:54" x14ac:dyDescent="0.25">
      <c r="A29" s="155" t="s">
        <v>131</v>
      </c>
      <c r="B29" s="113" t="s">
        <v>26</v>
      </c>
      <c r="C29" s="67">
        <v>233</v>
      </c>
      <c r="D29" s="68">
        <f t="shared" si="1"/>
        <v>19.416666666666668</v>
      </c>
      <c r="E29" s="69">
        <v>231</v>
      </c>
      <c r="F29" s="70">
        <f t="shared" si="2"/>
        <v>19.25</v>
      </c>
      <c r="G29" s="67">
        <v>201</v>
      </c>
      <c r="H29" s="68">
        <f t="shared" si="3"/>
        <v>16.75</v>
      </c>
      <c r="I29" s="67">
        <v>99</v>
      </c>
      <c r="J29" s="68">
        <f t="shared" si="4"/>
        <v>8.25</v>
      </c>
      <c r="K29" s="69">
        <v>76</v>
      </c>
      <c r="L29" s="70">
        <f t="shared" si="5"/>
        <v>6.333333333333333</v>
      </c>
      <c r="M29" s="67">
        <v>106</v>
      </c>
      <c r="N29" s="68">
        <f t="shared" si="6"/>
        <v>8.8333333333333339</v>
      </c>
      <c r="O29" s="73">
        <f>'[1]FTF-A'!D29</f>
        <v>98</v>
      </c>
      <c r="P29" s="131">
        <f t="shared" si="7"/>
        <v>8.1666666666666661</v>
      </c>
      <c r="Q29" s="67">
        <v>118</v>
      </c>
      <c r="R29" s="68">
        <f t="shared" si="8"/>
        <v>9.8333333333333339</v>
      </c>
      <c r="S29" s="67">
        <v>51</v>
      </c>
      <c r="T29" s="68">
        <f t="shared" si="9"/>
        <v>4.25</v>
      </c>
      <c r="U29" s="71">
        <f>[1]Magistrenes!D29</f>
        <v>30</v>
      </c>
      <c r="V29" s="72">
        <f t="shared" si="10"/>
        <v>2.5</v>
      </c>
      <c r="W29" s="67">
        <v>106</v>
      </c>
      <c r="X29" s="68">
        <f t="shared" si="11"/>
        <v>8.8333333333333339</v>
      </c>
      <c r="Y29" s="67">
        <f>32+28</f>
        <v>60</v>
      </c>
      <c r="Z29" s="68">
        <f t="shared" si="12"/>
        <v>5</v>
      </c>
      <c r="AA29" s="73">
        <f>[1]CA!D29</f>
        <v>42</v>
      </c>
      <c r="AB29" s="70">
        <f t="shared" si="13"/>
        <v>3.5</v>
      </c>
      <c r="AC29" s="67">
        <v>16</v>
      </c>
      <c r="AD29" s="68">
        <f t="shared" si="14"/>
        <v>1.3333333333333333</v>
      </c>
      <c r="AE29" s="67">
        <v>19</v>
      </c>
      <c r="AF29" s="68">
        <f t="shared" si="15"/>
        <v>1.5833333333333333</v>
      </c>
      <c r="AG29" s="67">
        <v>16</v>
      </c>
      <c r="AH29" s="68">
        <f t="shared" si="16"/>
        <v>1.3333333333333333</v>
      </c>
      <c r="AI29" s="67">
        <v>7</v>
      </c>
      <c r="AJ29" s="68">
        <f t="shared" si="17"/>
        <v>0.58333333333333337</v>
      </c>
      <c r="AK29" s="67">
        <v>31</v>
      </c>
      <c r="AL29" s="68">
        <f t="shared" si="18"/>
        <v>2.5833333333333335</v>
      </c>
      <c r="AM29" s="67">
        <v>9</v>
      </c>
      <c r="AN29" s="68">
        <f t="shared" si="19"/>
        <v>0.75</v>
      </c>
      <c r="AO29" s="67">
        <v>10</v>
      </c>
      <c r="AP29" s="68">
        <f t="shared" si="20"/>
        <v>0.83333333333333337</v>
      </c>
      <c r="AQ29" s="67">
        <v>29</v>
      </c>
      <c r="AR29" s="68">
        <f t="shared" si="21"/>
        <v>2.4166666666666665</v>
      </c>
      <c r="AS29" s="67">
        <v>6</v>
      </c>
      <c r="AT29" s="68">
        <f t="shared" si="22"/>
        <v>0.5</v>
      </c>
      <c r="AU29" s="67">
        <v>14</v>
      </c>
      <c r="AV29" s="68">
        <f t="shared" si="23"/>
        <v>1.1666666666666667</v>
      </c>
      <c r="AW29" s="132">
        <v>19</v>
      </c>
      <c r="AX29" s="133">
        <f t="shared" si="24"/>
        <v>1.5833333333333333</v>
      </c>
      <c r="AY29" s="67">
        <v>14</v>
      </c>
      <c r="AZ29" s="68">
        <f t="shared" si="25"/>
        <v>1.1666666666666667</v>
      </c>
      <c r="BA29" s="74">
        <f t="shared" si="0"/>
        <v>1641</v>
      </c>
      <c r="BB29" s="75">
        <f t="shared" si="26"/>
        <v>136.75</v>
      </c>
    </row>
    <row r="30" spans="1:54" x14ac:dyDescent="0.25">
      <c r="A30" s="155"/>
      <c r="B30" s="114" t="s">
        <v>27</v>
      </c>
      <c r="C30" s="67">
        <v>431</v>
      </c>
      <c r="D30" s="68">
        <f t="shared" si="1"/>
        <v>35.916666666666664</v>
      </c>
      <c r="E30" s="69">
        <v>298</v>
      </c>
      <c r="F30" s="70">
        <f t="shared" si="2"/>
        <v>24.833333333333332</v>
      </c>
      <c r="G30" s="67">
        <v>276</v>
      </c>
      <c r="H30" s="68">
        <f t="shared" si="3"/>
        <v>23</v>
      </c>
      <c r="I30" s="67">
        <v>195</v>
      </c>
      <c r="J30" s="68">
        <f t="shared" si="4"/>
        <v>16.25</v>
      </c>
      <c r="K30" s="69">
        <v>67</v>
      </c>
      <c r="L30" s="70">
        <f t="shared" si="5"/>
        <v>5.583333333333333</v>
      </c>
      <c r="M30" s="67">
        <v>118</v>
      </c>
      <c r="N30" s="68">
        <f t="shared" si="6"/>
        <v>9.8333333333333339</v>
      </c>
      <c r="O30" s="73">
        <f>'[1]FTF-A'!D30</f>
        <v>101</v>
      </c>
      <c r="P30" s="131">
        <f t="shared" si="7"/>
        <v>8.4166666666666661</v>
      </c>
      <c r="Q30" s="67">
        <v>165</v>
      </c>
      <c r="R30" s="68">
        <f t="shared" si="8"/>
        <v>13.75</v>
      </c>
      <c r="S30" s="67">
        <v>78</v>
      </c>
      <c r="T30" s="68">
        <f t="shared" si="9"/>
        <v>6.5</v>
      </c>
      <c r="U30" s="71">
        <f>[1]Magistrenes!D30</f>
        <v>29</v>
      </c>
      <c r="V30" s="72">
        <f t="shared" si="10"/>
        <v>2.4166666666666665</v>
      </c>
      <c r="W30" s="67">
        <v>100</v>
      </c>
      <c r="X30" s="68">
        <f t="shared" si="11"/>
        <v>8.3333333333333339</v>
      </c>
      <c r="Y30" s="67">
        <f>36+24</f>
        <v>60</v>
      </c>
      <c r="Z30" s="68">
        <f t="shared" si="12"/>
        <v>5</v>
      </c>
      <c r="AA30" s="73">
        <f>[1]CA!D30</f>
        <v>22</v>
      </c>
      <c r="AB30" s="70">
        <f t="shared" si="13"/>
        <v>1.8333333333333333</v>
      </c>
      <c r="AC30" s="67">
        <v>53</v>
      </c>
      <c r="AD30" s="68">
        <f t="shared" si="14"/>
        <v>4.416666666666667</v>
      </c>
      <c r="AE30" s="67">
        <v>38</v>
      </c>
      <c r="AF30" s="68">
        <f t="shared" si="15"/>
        <v>3.1666666666666665</v>
      </c>
      <c r="AG30" s="67">
        <v>13</v>
      </c>
      <c r="AH30" s="68">
        <f t="shared" si="16"/>
        <v>1.0833333333333333</v>
      </c>
      <c r="AI30" s="67">
        <v>31</v>
      </c>
      <c r="AJ30" s="68">
        <f t="shared" si="17"/>
        <v>2.5833333333333335</v>
      </c>
      <c r="AK30" s="67">
        <v>49</v>
      </c>
      <c r="AL30" s="68">
        <f t="shared" si="18"/>
        <v>4.083333333333333</v>
      </c>
      <c r="AM30" s="67">
        <v>18</v>
      </c>
      <c r="AN30" s="68">
        <f t="shared" si="19"/>
        <v>1.5</v>
      </c>
      <c r="AO30" s="67">
        <v>12</v>
      </c>
      <c r="AP30" s="68">
        <f t="shared" si="20"/>
        <v>1</v>
      </c>
      <c r="AQ30" s="67">
        <v>37</v>
      </c>
      <c r="AR30" s="68">
        <f t="shared" si="21"/>
        <v>3.0833333333333335</v>
      </c>
      <c r="AS30" s="67">
        <v>14</v>
      </c>
      <c r="AT30" s="68">
        <f t="shared" si="22"/>
        <v>1.1666666666666667</v>
      </c>
      <c r="AU30" s="67">
        <v>13</v>
      </c>
      <c r="AV30" s="68">
        <f t="shared" si="23"/>
        <v>1.0833333333333333</v>
      </c>
      <c r="AW30" s="132">
        <v>31</v>
      </c>
      <c r="AX30" s="133">
        <f t="shared" si="24"/>
        <v>2.5833333333333335</v>
      </c>
      <c r="AY30" s="67">
        <v>16</v>
      </c>
      <c r="AZ30" s="68">
        <f t="shared" si="25"/>
        <v>1.3333333333333333</v>
      </c>
      <c r="BA30" s="74">
        <f t="shared" si="0"/>
        <v>2265</v>
      </c>
      <c r="BB30" s="75">
        <f t="shared" si="26"/>
        <v>188.75</v>
      </c>
    </row>
    <row r="31" spans="1:54" x14ac:dyDescent="0.25">
      <c r="A31" s="155"/>
      <c r="B31" s="114" t="s">
        <v>29</v>
      </c>
      <c r="C31" s="67">
        <v>399</v>
      </c>
      <c r="D31" s="68">
        <f t="shared" si="1"/>
        <v>33.25</v>
      </c>
      <c r="E31" s="69">
        <v>375</v>
      </c>
      <c r="F31" s="70">
        <f t="shared" si="2"/>
        <v>31.25</v>
      </c>
      <c r="G31" s="67">
        <v>349</v>
      </c>
      <c r="H31" s="68">
        <f t="shared" si="3"/>
        <v>29.083333333333332</v>
      </c>
      <c r="I31" s="67">
        <v>222</v>
      </c>
      <c r="J31" s="68">
        <f t="shared" si="4"/>
        <v>18.5</v>
      </c>
      <c r="K31" s="69">
        <v>218</v>
      </c>
      <c r="L31" s="70">
        <f t="shared" si="5"/>
        <v>18.166666666666668</v>
      </c>
      <c r="M31" s="67">
        <v>146</v>
      </c>
      <c r="N31" s="68">
        <f t="shared" si="6"/>
        <v>12.166666666666666</v>
      </c>
      <c r="O31" s="73">
        <f>'[1]FTF-A'!D32</f>
        <v>145</v>
      </c>
      <c r="P31" s="131">
        <f t="shared" si="7"/>
        <v>12.083333333333334</v>
      </c>
      <c r="Q31" s="67">
        <v>151</v>
      </c>
      <c r="R31" s="68">
        <f t="shared" si="8"/>
        <v>12.583333333333334</v>
      </c>
      <c r="S31" s="67">
        <v>90</v>
      </c>
      <c r="T31" s="68">
        <f t="shared" si="9"/>
        <v>7.5</v>
      </c>
      <c r="U31" s="71">
        <f>[1]Magistrenes!D32</f>
        <v>113</v>
      </c>
      <c r="V31" s="72">
        <f t="shared" si="10"/>
        <v>9.4166666666666661</v>
      </c>
      <c r="W31" s="67">
        <v>119</v>
      </c>
      <c r="X31" s="68">
        <f t="shared" si="11"/>
        <v>9.9166666666666661</v>
      </c>
      <c r="Y31" s="67">
        <f>57+36</f>
        <v>93</v>
      </c>
      <c r="Z31" s="68">
        <f t="shared" si="12"/>
        <v>7.75</v>
      </c>
      <c r="AA31" s="73">
        <f>[1]CA!D32</f>
        <v>57</v>
      </c>
      <c r="AB31" s="70">
        <f t="shared" si="13"/>
        <v>4.75</v>
      </c>
      <c r="AC31" s="67">
        <v>77</v>
      </c>
      <c r="AD31" s="68">
        <f t="shared" si="14"/>
        <v>6.416666666666667</v>
      </c>
      <c r="AE31" s="67">
        <v>48</v>
      </c>
      <c r="AF31" s="68">
        <f t="shared" si="15"/>
        <v>4</v>
      </c>
      <c r="AG31" s="67">
        <v>38</v>
      </c>
      <c r="AH31" s="68">
        <f t="shared" si="16"/>
        <v>3.1666666666666665</v>
      </c>
      <c r="AI31" s="67">
        <v>44</v>
      </c>
      <c r="AJ31" s="68">
        <f t="shared" si="17"/>
        <v>3.6666666666666665</v>
      </c>
      <c r="AK31" s="67">
        <v>61</v>
      </c>
      <c r="AL31" s="68">
        <f t="shared" si="18"/>
        <v>5.083333333333333</v>
      </c>
      <c r="AM31" s="67">
        <v>38</v>
      </c>
      <c r="AN31" s="68">
        <f t="shared" si="19"/>
        <v>3.1666666666666665</v>
      </c>
      <c r="AO31" s="67">
        <v>26</v>
      </c>
      <c r="AP31" s="68">
        <f t="shared" si="20"/>
        <v>2.1666666666666665</v>
      </c>
      <c r="AQ31" s="67">
        <v>48</v>
      </c>
      <c r="AR31" s="68">
        <f t="shared" si="21"/>
        <v>4</v>
      </c>
      <c r="AS31" s="67">
        <v>14</v>
      </c>
      <c r="AT31" s="68">
        <f t="shared" si="22"/>
        <v>1.1666666666666667</v>
      </c>
      <c r="AU31" s="67">
        <v>12</v>
      </c>
      <c r="AV31" s="68">
        <f t="shared" si="23"/>
        <v>1</v>
      </c>
      <c r="AW31" s="132">
        <v>33</v>
      </c>
      <c r="AX31" s="133">
        <f t="shared" si="24"/>
        <v>2.75</v>
      </c>
      <c r="AY31" s="67">
        <v>41</v>
      </c>
      <c r="AZ31" s="68">
        <f t="shared" si="25"/>
        <v>3.4166666666666665</v>
      </c>
      <c r="BA31" s="74">
        <f t="shared" si="0"/>
        <v>2957</v>
      </c>
      <c r="BB31" s="75">
        <f t="shared" si="26"/>
        <v>246.41666666666666</v>
      </c>
    </row>
    <row r="32" spans="1:54" x14ac:dyDescent="0.25">
      <c r="A32" s="155"/>
      <c r="B32" s="114" t="s">
        <v>30</v>
      </c>
      <c r="C32" s="67">
        <v>85</v>
      </c>
      <c r="D32" s="68">
        <f t="shared" si="1"/>
        <v>7.083333333333333</v>
      </c>
      <c r="E32" s="69">
        <v>102</v>
      </c>
      <c r="F32" s="70">
        <f t="shared" si="2"/>
        <v>8.5</v>
      </c>
      <c r="G32" s="67">
        <v>92</v>
      </c>
      <c r="H32" s="68">
        <f t="shared" si="3"/>
        <v>7.666666666666667</v>
      </c>
      <c r="I32" s="67">
        <v>42</v>
      </c>
      <c r="J32" s="68">
        <f t="shared" si="4"/>
        <v>3.5</v>
      </c>
      <c r="K32" s="69">
        <v>29</v>
      </c>
      <c r="L32" s="70">
        <f t="shared" si="5"/>
        <v>2.4166666666666665</v>
      </c>
      <c r="M32" s="67">
        <v>36</v>
      </c>
      <c r="N32" s="68">
        <f t="shared" si="6"/>
        <v>3</v>
      </c>
      <c r="O32" s="73">
        <f>'[1]FTF-A'!D33</f>
        <v>44</v>
      </c>
      <c r="P32" s="131">
        <f t="shared" si="7"/>
        <v>3.6666666666666665</v>
      </c>
      <c r="Q32" s="67">
        <v>43</v>
      </c>
      <c r="R32" s="68">
        <f t="shared" si="8"/>
        <v>3.5833333333333335</v>
      </c>
      <c r="S32" s="67">
        <v>20</v>
      </c>
      <c r="T32" s="68">
        <f t="shared" si="9"/>
        <v>1.6666666666666667</v>
      </c>
      <c r="U32" s="71">
        <f>[1]Magistrenes!D33</f>
        <v>7</v>
      </c>
      <c r="V32" s="72">
        <f t="shared" si="10"/>
        <v>0.58333333333333337</v>
      </c>
      <c r="W32" s="67">
        <v>47</v>
      </c>
      <c r="X32" s="68">
        <f t="shared" si="11"/>
        <v>3.9166666666666665</v>
      </c>
      <c r="Y32" s="67">
        <f>16+14</f>
        <v>30</v>
      </c>
      <c r="Z32" s="68">
        <f t="shared" si="12"/>
        <v>2.5</v>
      </c>
      <c r="AA32" s="73">
        <f>[1]CA!D33</f>
        <v>17</v>
      </c>
      <c r="AB32" s="70">
        <f t="shared" si="13"/>
        <v>1.4166666666666667</v>
      </c>
      <c r="AC32" s="67">
        <v>18</v>
      </c>
      <c r="AD32" s="68">
        <f t="shared" si="14"/>
        <v>1.5</v>
      </c>
      <c r="AE32" s="67">
        <v>8</v>
      </c>
      <c r="AF32" s="68">
        <f t="shared" si="15"/>
        <v>0.66666666666666663</v>
      </c>
      <c r="AG32" s="67">
        <v>3</v>
      </c>
      <c r="AH32" s="68">
        <f t="shared" si="16"/>
        <v>0.25</v>
      </c>
      <c r="AI32" s="67">
        <v>12</v>
      </c>
      <c r="AJ32" s="68">
        <f t="shared" si="17"/>
        <v>1</v>
      </c>
      <c r="AK32" s="67">
        <v>16</v>
      </c>
      <c r="AL32" s="68">
        <f t="shared" si="18"/>
        <v>1.3333333333333333</v>
      </c>
      <c r="AM32" s="67">
        <v>8</v>
      </c>
      <c r="AN32" s="68">
        <f t="shared" si="19"/>
        <v>0.66666666666666663</v>
      </c>
      <c r="AO32" s="67">
        <v>4</v>
      </c>
      <c r="AP32" s="68">
        <f t="shared" si="20"/>
        <v>0.33333333333333331</v>
      </c>
      <c r="AQ32" s="67">
        <v>12</v>
      </c>
      <c r="AR32" s="68">
        <f t="shared" si="21"/>
        <v>1</v>
      </c>
      <c r="AS32" s="67">
        <v>2</v>
      </c>
      <c r="AT32" s="68">
        <f t="shared" si="22"/>
        <v>0.16666666666666666</v>
      </c>
      <c r="AU32" s="67">
        <v>7</v>
      </c>
      <c r="AV32" s="68">
        <f t="shared" si="23"/>
        <v>0.58333333333333337</v>
      </c>
      <c r="AW32" s="132">
        <v>11</v>
      </c>
      <c r="AX32" s="133">
        <f t="shared" si="24"/>
        <v>0.91666666666666663</v>
      </c>
      <c r="AY32" s="67">
        <v>11</v>
      </c>
      <c r="AZ32" s="68">
        <f t="shared" si="25"/>
        <v>0.91666666666666663</v>
      </c>
      <c r="BA32" s="74">
        <f t="shared" si="0"/>
        <v>706</v>
      </c>
      <c r="BB32" s="75">
        <f t="shared" si="26"/>
        <v>58.833333333333336</v>
      </c>
    </row>
    <row r="33" spans="1:54" x14ac:dyDescent="0.25">
      <c r="A33" s="155"/>
      <c r="B33" s="114" t="s">
        <v>32</v>
      </c>
      <c r="C33" s="67">
        <v>309</v>
      </c>
      <c r="D33" s="68">
        <f t="shared" si="1"/>
        <v>25.75</v>
      </c>
      <c r="E33" s="69">
        <v>194</v>
      </c>
      <c r="F33" s="70">
        <f t="shared" si="2"/>
        <v>16.166666666666668</v>
      </c>
      <c r="G33" s="67">
        <v>114</v>
      </c>
      <c r="H33" s="68">
        <f t="shared" si="3"/>
        <v>9.5</v>
      </c>
      <c r="I33" s="67">
        <v>151</v>
      </c>
      <c r="J33" s="68">
        <f t="shared" si="4"/>
        <v>12.583333333333334</v>
      </c>
      <c r="K33" s="69">
        <v>23</v>
      </c>
      <c r="L33" s="70">
        <f t="shared" si="5"/>
        <v>1.9166666666666667</v>
      </c>
      <c r="M33" s="67">
        <v>85</v>
      </c>
      <c r="N33" s="68">
        <f t="shared" si="6"/>
        <v>7.083333333333333</v>
      </c>
      <c r="O33" s="73">
        <f>'[1]FTF-A'!D35</f>
        <v>44</v>
      </c>
      <c r="P33" s="131">
        <f t="shared" si="7"/>
        <v>3.6666666666666665</v>
      </c>
      <c r="Q33" s="67">
        <v>73</v>
      </c>
      <c r="R33" s="68">
        <f t="shared" si="8"/>
        <v>6.083333333333333</v>
      </c>
      <c r="S33" s="67">
        <v>34</v>
      </c>
      <c r="T33" s="68">
        <f t="shared" si="9"/>
        <v>2.8333333333333335</v>
      </c>
      <c r="U33" s="71">
        <f>[1]Magistrenes!D35</f>
        <v>8</v>
      </c>
      <c r="V33" s="72">
        <f t="shared" si="10"/>
        <v>0.66666666666666663</v>
      </c>
      <c r="W33" s="67">
        <v>28</v>
      </c>
      <c r="X33" s="68">
        <f t="shared" si="11"/>
        <v>2.3333333333333335</v>
      </c>
      <c r="Y33" s="67">
        <f>14+8</f>
        <v>22</v>
      </c>
      <c r="Z33" s="68">
        <f t="shared" si="12"/>
        <v>1.8333333333333333</v>
      </c>
      <c r="AA33" s="73">
        <f>[1]CA!D35</f>
        <v>3</v>
      </c>
      <c r="AB33" s="70">
        <f t="shared" si="13"/>
        <v>0.25</v>
      </c>
      <c r="AC33" s="67">
        <v>29</v>
      </c>
      <c r="AD33" s="68">
        <f t="shared" si="14"/>
        <v>2.4166666666666665</v>
      </c>
      <c r="AE33" s="67">
        <v>23</v>
      </c>
      <c r="AF33" s="68">
        <f t="shared" si="15"/>
        <v>1.9166666666666667</v>
      </c>
      <c r="AG33" s="67">
        <v>6</v>
      </c>
      <c r="AH33" s="68">
        <f t="shared" si="16"/>
        <v>0.5</v>
      </c>
      <c r="AI33" s="67">
        <v>6</v>
      </c>
      <c r="AJ33" s="68">
        <f t="shared" si="17"/>
        <v>0.5</v>
      </c>
      <c r="AK33" s="67">
        <v>34</v>
      </c>
      <c r="AL33" s="68">
        <f t="shared" si="18"/>
        <v>2.8333333333333335</v>
      </c>
      <c r="AM33" s="67">
        <v>24</v>
      </c>
      <c r="AN33" s="68">
        <f t="shared" si="19"/>
        <v>2</v>
      </c>
      <c r="AO33" s="67">
        <v>1</v>
      </c>
      <c r="AP33" s="68">
        <f t="shared" si="20"/>
        <v>8.3333333333333329E-2</v>
      </c>
      <c r="AQ33" s="67">
        <v>14</v>
      </c>
      <c r="AR33" s="68">
        <f t="shared" si="21"/>
        <v>1.1666666666666667</v>
      </c>
      <c r="AS33" s="67">
        <v>10</v>
      </c>
      <c r="AT33" s="68">
        <f t="shared" si="22"/>
        <v>0.83333333333333337</v>
      </c>
      <c r="AU33" s="67">
        <v>10</v>
      </c>
      <c r="AV33" s="68">
        <f t="shared" si="23"/>
        <v>0.83333333333333337</v>
      </c>
      <c r="AW33" s="132">
        <v>3</v>
      </c>
      <c r="AX33" s="133">
        <f t="shared" si="24"/>
        <v>0.25</v>
      </c>
      <c r="AY33" s="67">
        <v>10</v>
      </c>
      <c r="AZ33" s="68">
        <f t="shared" si="25"/>
        <v>0.83333333333333337</v>
      </c>
      <c r="BA33" s="74">
        <f t="shared" si="0"/>
        <v>1258</v>
      </c>
      <c r="BB33" s="75">
        <f t="shared" si="26"/>
        <v>104.83333333333333</v>
      </c>
    </row>
    <row r="34" spans="1:54" x14ac:dyDescent="0.25">
      <c r="A34" s="155"/>
      <c r="B34" s="114" t="s">
        <v>33</v>
      </c>
      <c r="C34" s="67">
        <v>592</v>
      </c>
      <c r="D34" s="68">
        <f t="shared" si="1"/>
        <v>49.333333333333336</v>
      </c>
      <c r="E34" s="69">
        <v>380</v>
      </c>
      <c r="F34" s="70">
        <f t="shared" si="2"/>
        <v>31.666666666666668</v>
      </c>
      <c r="G34" s="67">
        <v>266</v>
      </c>
      <c r="H34" s="68">
        <f t="shared" si="3"/>
        <v>22.166666666666668</v>
      </c>
      <c r="I34" s="67">
        <v>217</v>
      </c>
      <c r="J34" s="68">
        <f t="shared" si="4"/>
        <v>18.083333333333332</v>
      </c>
      <c r="K34" s="69">
        <v>68</v>
      </c>
      <c r="L34" s="70">
        <f t="shared" si="5"/>
        <v>5.666666666666667</v>
      </c>
      <c r="M34" s="67">
        <v>161</v>
      </c>
      <c r="N34" s="68">
        <f t="shared" si="6"/>
        <v>13.416666666666666</v>
      </c>
      <c r="O34" s="73">
        <f>'[1]FTF-A'!D36</f>
        <v>126</v>
      </c>
      <c r="P34" s="131">
        <f t="shared" si="7"/>
        <v>10.5</v>
      </c>
      <c r="Q34" s="67">
        <v>150</v>
      </c>
      <c r="R34" s="68">
        <f t="shared" si="8"/>
        <v>12.5</v>
      </c>
      <c r="S34" s="67">
        <v>98</v>
      </c>
      <c r="T34" s="68">
        <f t="shared" si="9"/>
        <v>8.1666666666666661</v>
      </c>
      <c r="U34" s="71">
        <f>[1]Magistrenes!D36</f>
        <v>27</v>
      </c>
      <c r="V34" s="72">
        <f t="shared" si="10"/>
        <v>2.25</v>
      </c>
      <c r="W34" s="67">
        <v>80</v>
      </c>
      <c r="X34" s="68">
        <f t="shared" si="11"/>
        <v>6.666666666666667</v>
      </c>
      <c r="Y34" s="67">
        <f>41+27</f>
        <v>68</v>
      </c>
      <c r="Z34" s="68">
        <f t="shared" si="12"/>
        <v>5.666666666666667</v>
      </c>
      <c r="AA34" s="73">
        <f>[1]CA!D36</f>
        <v>21</v>
      </c>
      <c r="AB34" s="70">
        <f t="shared" si="13"/>
        <v>1.75</v>
      </c>
      <c r="AC34" s="67">
        <v>63</v>
      </c>
      <c r="AD34" s="68">
        <f t="shared" si="14"/>
        <v>5.25</v>
      </c>
      <c r="AE34" s="67">
        <v>59</v>
      </c>
      <c r="AF34" s="68">
        <f t="shared" si="15"/>
        <v>4.916666666666667</v>
      </c>
      <c r="AG34" s="67">
        <v>21</v>
      </c>
      <c r="AH34" s="68">
        <f t="shared" si="16"/>
        <v>1.75</v>
      </c>
      <c r="AI34" s="67">
        <v>25</v>
      </c>
      <c r="AJ34" s="68">
        <f t="shared" si="17"/>
        <v>2.0833333333333335</v>
      </c>
      <c r="AK34" s="67">
        <v>55</v>
      </c>
      <c r="AL34" s="68">
        <f t="shared" si="18"/>
        <v>4.583333333333333</v>
      </c>
      <c r="AM34" s="67">
        <v>45</v>
      </c>
      <c r="AN34" s="68">
        <f t="shared" si="19"/>
        <v>3.75</v>
      </c>
      <c r="AO34" s="67">
        <v>14</v>
      </c>
      <c r="AP34" s="68">
        <f t="shared" si="20"/>
        <v>1.1666666666666667</v>
      </c>
      <c r="AQ34" s="67">
        <v>32</v>
      </c>
      <c r="AR34" s="68">
        <f t="shared" si="21"/>
        <v>2.6666666666666665</v>
      </c>
      <c r="AS34" s="67">
        <v>39</v>
      </c>
      <c r="AT34" s="68">
        <f t="shared" si="22"/>
        <v>3.25</v>
      </c>
      <c r="AU34" s="67">
        <v>29</v>
      </c>
      <c r="AV34" s="68">
        <f t="shared" si="23"/>
        <v>2.4166666666666665</v>
      </c>
      <c r="AW34" s="132">
        <v>14</v>
      </c>
      <c r="AX34" s="133">
        <f t="shared" si="24"/>
        <v>1.1666666666666667</v>
      </c>
      <c r="AY34" s="67">
        <v>15</v>
      </c>
      <c r="AZ34" s="68">
        <f t="shared" si="25"/>
        <v>1.25</v>
      </c>
      <c r="BA34" s="74">
        <f t="shared" si="0"/>
        <v>2665</v>
      </c>
      <c r="BB34" s="75">
        <f t="shared" si="26"/>
        <v>222.08333333333334</v>
      </c>
    </row>
    <row r="35" spans="1:54" x14ac:dyDescent="0.25">
      <c r="A35" s="155"/>
      <c r="B35" s="114" t="s">
        <v>34</v>
      </c>
      <c r="C35" s="67">
        <v>331</v>
      </c>
      <c r="D35" s="68">
        <f t="shared" si="1"/>
        <v>27.583333333333332</v>
      </c>
      <c r="E35" s="69">
        <v>191</v>
      </c>
      <c r="F35" s="70">
        <f t="shared" si="2"/>
        <v>15.916666666666666</v>
      </c>
      <c r="G35" s="67">
        <v>147</v>
      </c>
      <c r="H35" s="68">
        <f t="shared" si="3"/>
        <v>12.25</v>
      </c>
      <c r="I35" s="67">
        <v>135</v>
      </c>
      <c r="J35" s="68">
        <f t="shared" si="4"/>
        <v>11.25</v>
      </c>
      <c r="K35" s="69">
        <v>35</v>
      </c>
      <c r="L35" s="70">
        <f t="shared" si="5"/>
        <v>2.9166666666666665</v>
      </c>
      <c r="M35" s="67">
        <v>89</v>
      </c>
      <c r="N35" s="68">
        <f t="shared" si="6"/>
        <v>7.416666666666667</v>
      </c>
      <c r="O35" s="73">
        <f>'[1]FTF-A'!D37</f>
        <v>50</v>
      </c>
      <c r="P35" s="131">
        <f t="shared" si="7"/>
        <v>4.166666666666667</v>
      </c>
      <c r="Q35" s="67">
        <v>121</v>
      </c>
      <c r="R35" s="68">
        <f t="shared" si="8"/>
        <v>10.083333333333334</v>
      </c>
      <c r="S35" s="67">
        <v>41</v>
      </c>
      <c r="T35" s="68">
        <f t="shared" si="9"/>
        <v>3.4166666666666665</v>
      </c>
      <c r="U35" s="71">
        <f>[1]Magistrenes!D37</f>
        <v>12</v>
      </c>
      <c r="V35" s="72">
        <f t="shared" si="10"/>
        <v>1</v>
      </c>
      <c r="W35" s="67">
        <v>56</v>
      </c>
      <c r="X35" s="68">
        <f t="shared" si="11"/>
        <v>4.666666666666667</v>
      </c>
      <c r="Y35" s="67">
        <f>14+26</f>
        <v>40</v>
      </c>
      <c r="Z35" s="68">
        <f t="shared" si="12"/>
        <v>3.3333333333333335</v>
      </c>
      <c r="AA35" s="73">
        <f>[1]CA!D37</f>
        <v>13</v>
      </c>
      <c r="AB35" s="70">
        <f t="shared" si="13"/>
        <v>1.0833333333333333</v>
      </c>
      <c r="AC35" s="67">
        <v>38</v>
      </c>
      <c r="AD35" s="68">
        <f t="shared" si="14"/>
        <v>3.1666666666666665</v>
      </c>
      <c r="AE35" s="67">
        <v>33</v>
      </c>
      <c r="AF35" s="68">
        <f t="shared" si="15"/>
        <v>2.75</v>
      </c>
      <c r="AG35" s="67">
        <v>8</v>
      </c>
      <c r="AH35" s="68">
        <f t="shared" si="16"/>
        <v>0.66666666666666663</v>
      </c>
      <c r="AI35" s="67">
        <v>15</v>
      </c>
      <c r="AJ35" s="68">
        <f t="shared" si="17"/>
        <v>1.25</v>
      </c>
      <c r="AK35" s="67">
        <v>39</v>
      </c>
      <c r="AL35" s="68">
        <f t="shared" si="18"/>
        <v>3.25</v>
      </c>
      <c r="AM35" s="67">
        <v>30</v>
      </c>
      <c r="AN35" s="68">
        <f t="shared" si="19"/>
        <v>2.5</v>
      </c>
      <c r="AO35" s="67">
        <v>7</v>
      </c>
      <c r="AP35" s="68">
        <f t="shared" si="20"/>
        <v>0.58333333333333337</v>
      </c>
      <c r="AQ35" s="67">
        <v>16</v>
      </c>
      <c r="AR35" s="68">
        <f t="shared" si="21"/>
        <v>1.3333333333333333</v>
      </c>
      <c r="AS35" s="67">
        <v>17</v>
      </c>
      <c r="AT35" s="68">
        <f t="shared" si="22"/>
        <v>1.4166666666666667</v>
      </c>
      <c r="AU35" s="67">
        <v>9</v>
      </c>
      <c r="AV35" s="68">
        <f t="shared" si="23"/>
        <v>0.75</v>
      </c>
      <c r="AW35" s="132">
        <v>21</v>
      </c>
      <c r="AX35" s="133">
        <f t="shared" si="24"/>
        <v>1.75</v>
      </c>
      <c r="AY35" s="67">
        <v>14</v>
      </c>
      <c r="AZ35" s="68">
        <f t="shared" si="25"/>
        <v>1.1666666666666667</v>
      </c>
      <c r="BA35" s="74">
        <f t="shared" ref="BA35:BA66" si="27">E35+G35+M35+AO35+AM35+C35+I35+AE35+Q35+S35+AS35+AY35+AK35+Y35+AW35+W35+AI35+AG35+AC35+AQ35+K35+U35+O35+AU35+AA35</f>
        <v>1508</v>
      </c>
      <c r="BB35" s="75">
        <f t="shared" si="26"/>
        <v>125.66666666666667</v>
      </c>
    </row>
    <row r="36" spans="1:54" x14ac:dyDescent="0.25">
      <c r="A36" s="155"/>
      <c r="B36" s="114" t="s">
        <v>35</v>
      </c>
      <c r="C36" s="67">
        <v>509</v>
      </c>
      <c r="D36" s="68">
        <f t="shared" si="1"/>
        <v>42.416666666666664</v>
      </c>
      <c r="E36" s="69">
        <v>164</v>
      </c>
      <c r="F36" s="70">
        <f t="shared" si="2"/>
        <v>13.666666666666666</v>
      </c>
      <c r="G36" s="67">
        <v>187</v>
      </c>
      <c r="H36" s="68">
        <f t="shared" si="3"/>
        <v>15.583333333333334</v>
      </c>
      <c r="I36" s="67">
        <v>203</v>
      </c>
      <c r="J36" s="68">
        <f t="shared" si="4"/>
        <v>16.916666666666668</v>
      </c>
      <c r="K36" s="69">
        <v>32</v>
      </c>
      <c r="L36" s="70">
        <f t="shared" si="5"/>
        <v>2.6666666666666665</v>
      </c>
      <c r="M36" s="67">
        <v>115</v>
      </c>
      <c r="N36" s="68">
        <f t="shared" si="6"/>
        <v>9.5833333333333339</v>
      </c>
      <c r="O36" s="73">
        <f>'[1]FTF-A'!D38</f>
        <v>52</v>
      </c>
      <c r="P36" s="131">
        <f t="shared" si="7"/>
        <v>4.333333333333333</v>
      </c>
      <c r="Q36" s="67">
        <v>95</v>
      </c>
      <c r="R36" s="68">
        <f t="shared" si="8"/>
        <v>7.916666666666667</v>
      </c>
      <c r="S36" s="67">
        <v>121</v>
      </c>
      <c r="T36" s="68">
        <f t="shared" si="9"/>
        <v>10.083333333333334</v>
      </c>
      <c r="U36" s="71">
        <f>[1]Magistrenes!D38</f>
        <v>5</v>
      </c>
      <c r="V36" s="72">
        <f t="shared" si="10"/>
        <v>0.41666666666666669</v>
      </c>
      <c r="W36" s="67">
        <v>43</v>
      </c>
      <c r="X36" s="68">
        <f t="shared" si="11"/>
        <v>3.5833333333333335</v>
      </c>
      <c r="Y36" s="67">
        <f>24+11</f>
        <v>35</v>
      </c>
      <c r="Z36" s="68">
        <f t="shared" si="12"/>
        <v>2.9166666666666665</v>
      </c>
      <c r="AA36" s="73">
        <f>[1]CA!D38</f>
        <v>6</v>
      </c>
      <c r="AB36" s="70">
        <f t="shared" si="13"/>
        <v>0.5</v>
      </c>
      <c r="AC36" s="67">
        <v>52</v>
      </c>
      <c r="AD36" s="68">
        <f t="shared" si="14"/>
        <v>4.333333333333333</v>
      </c>
      <c r="AE36" s="67">
        <v>36</v>
      </c>
      <c r="AF36" s="68">
        <f t="shared" si="15"/>
        <v>3</v>
      </c>
      <c r="AG36" s="67">
        <v>17</v>
      </c>
      <c r="AH36" s="68">
        <f t="shared" si="16"/>
        <v>1.4166666666666667</v>
      </c>
      <c r="AI36" s="67">
        <v>13</v>
      </c>
      <c r="AJ36" s="68">
        <f t="shared" si="17"/>
        <v>1.0833333333333333</v>
      </c>
      <c r="AK36" s="67">
        <v>38</v>
      </c>
      <c r="AL36" s="68">
        <f t="shared" si="18"/>
        <v>3.1666666666666665</v>
      </c>
      <c r="AM36" s="67">
        <v>34</v>
      </c>
      <c r="AN36" s="68">
        <f t="shared" si="19"/>
        <v>2.8333333333333335</v>
      </c>
      <c r="AO36" s="67">
        <v>9</v>
      </c>
      <c r="AP36" s="68">
        <f t="shared" si="20"/>
        <v>0.75</v>
      </c>
      <c r="AQ36" s="67">
        <v>16</v>
      </c>
      <c r="AR36" s="68">
        <f t="shared" si="21"/>
        <v>1.3333333333333333</v>
      </c>
      <c r="AS36" s="67">
        <v>9</v>
      </c>
      <c r="AT36" s="68">
        <f t="shared" si="22"/>
        <v>0.75</v>
      </c>
      <c r="AU36" s="67">
        <v>40</v>
      </c>
      <c r="AV36" s="68">
        <f t="shared" si="23"/>
        <v>3.3333333333333335</v>
      </c>
      <c r="AW36" s="132">
        <v>13</v>
      </c>
      <c r="AX36" s="133">
        <f t="shared" si="24"/>
        <v>1.0833333333333333</v>
      </c>
      <c r="AY36" s="67">
        <v>21</v>
      </c>
      <c r="AZ36" s="68">
        <f t="shared" si="25"/>
        <v>1.75</v>
      </c>
      <c r="BA36" s="74">
        <f t="shared" si="27"/>
        <v>1865</v>
      </c>
      <c r="BB36" s="75">
        <f t="shared" si="26"/>
        <v>155.41666666666666</v>
      </c>
    </row>
    <row r="37" spans="1:54" x14ac:dyDescent="0.25">
      <c r="A37" s="155"/>
      <c r="B37" s="114" t="s">
        <v>36</v>
      </c>
      <c r="C37" s="67">
        <v>265</v>
      </c>
      <c r="D37" s="68">
        <f t="shared" si="1"/>
        <v>22.083333333333332</v>
      </c>
      <c r="E37" s="69">
        <v>173</v>
      </c>
      <c r="F37" s="70">
        <f t="shared" si="2"/>
        <v>14.416666666666666</v>
      </c>
      <c r="G37" s="67">
        <v>174</v>
      </c>
      <c r="H37" s="68">
        <f t="shared" si="3"/>
        <v>14.5</v>
      </c>
      <c r="I37" s="67">
        <v>107</v>
      </c>
      <c r="J37" s="68">
        <f t="shared" si="4"/>
        <v>8.9166666666666661</v>
      </c>
      <c r="K37" s="69">
        <v>44</v>
      </c>
      <c r="L37" s="70">
        <f t="shared" si="5"/>
        <v>3.6666666666666665</v>
      </c>
      <c r="M37" s="67">
        <v>79</v>
      </c>
      <c r="N37" s="68">
        <f t="shared" si="6"/>
        <v>6.583333333333333</v>
      </c>
      <c r="O37" s="73">
        <f>'[1]FTF-A'!D39</f>
        <v>62</v>
      </c>
      <c r="P37" s="131">
        <f t="shared" si="7"/>
        <v>5.166666666666667</v>
      </c>
      <c r="Q37" s="67">
        <v>140</v>
      </c>
      <c r="R37" s="68">
        <f t="shared" si="8"/>
        <v>11.666666666666666</v>
      </c>
      <c r="S37" s="67">
        <v>48</v>
      </c>
      <c r="T37" s="68">
        <f t="shared" si="9"/>
        <v>4</v>
      </c>
      <c r="U37" s="71">
        <f>[1]Magistrenes!D39</f>
        <v>15</v>
      </c>
      <c r="V37" s="72">
        <f t="shared" si="10"/>
        <v>1.25</v>
      </c>
      <c r="W37" s="67">
        <v>43</v>
      </c>
      <c r="X37" s="68">
        <f t="shared" si="11"/>
        <v>3.5833333333333335</v>
      </c>
      <c r="Y37" s="67">
        <f>20+16</f>
        <v>36</v>
      </c>
      <c r="Z37" s="68">
        <f t="shared" si="12"/>
        <v>3</v>
      </c>
      <c r="AA37" s="73">
        <f>[1]CA!D39</f>
        <v>13</v>
      </c>
      <c r="AB37" s="70">
        <f t="shared" si="13"/>
        <v>1.0833333333333333</v>
      </c>
      <c r="AC37" s="67">
        <v>43</v>
      </c>
      <c r="AD37" s="68">
        <f t="shared" si="14"/>
        <v>3.5833333333333335</v>
      </c>
      <c r="AE37" s="67">
        <v>32</v>
      </c>
      <c r="AF37" s="68">
        <f t="shared" si="15"/>
        <v>2.6666666666666665</v>
      </c>
      <c r="AG37" s="67">
        <v>19</v>
      </c>
      <c r="AH37" s="68">
        <f t="shared" si="16"/>
        <v>1.5833333333333333</v>
      </c>
      <c r="AI37" s="67">
        <v>10</v>
      </c>
      <c r="AJ37" s="68">
        <f t="shared" si="17"/>
        <v>0.83333333333333337</v>
      </c>
      <c r="AK37" s="67">
        <v>23</v>
      </c>
      <c r="AL37" s="68">
        <f t="shared" si="18"/>
        <v>1.9166666666666667</v>
      </c>
      <c r="AM37" s="67">
        <v>8</v>
      </c>
      <c r="AN37" s="68">
        <f t="shared" si="19"/>
        <v>0.66666666666666663</v>
      </c>
      <c r="AO37" s="67">
        <v>8</v>
      </c>
      <c r="AP37" s="68">
        <f t="shared" si="20"/>
        <v>0.66666666666666663</v>
      </c>
      <c r="AQ37" s="67">
        <v>12</v>
      </c>
      <c r="AR37" s="68">
        <f t="shared" si="21"/>
        <v>1</v>
      </c>
      <c r="AS37" s="67">
        <v>42</v>
      </c>
      <c r="AT37" s="68">
        <f t="shared" si="22"/>
        <v>3.5</v>
      </c>
      <c r="AU37" s="67">
        <v>12</v>
      </c>
      <c r="AV37" s="68">
        <f t="shared" si="23"/>
        <v>1</v>
      </c>
      <c r="AW37" s="132">
        <v>22</v>
      </c>
      <c r="AX37" s="133">
        <f t="shared" si="24"/>
        <v>1.8333333333333333</v>
      </c>
      <c r="AY37" s="67">
        <v>10</v>
      </c>
      <c r="AZ37" s="68">
        <f t="shared" si="25"/>
        <v>0.83333333333333337</v>
      </c>
      <c r="BA37" s="74">
        <f t="shared" si="27"/>
        <v>1440</v>
      </c>
      <c r="BB37" s="75">
        <f t="shared" si="26"/>
        <v>120</v>
      </c>
    </row>
    <row r="38" spans="1:54" x14ac:dyDescent="0.25">
      <c r="A38" s="155"/>
      <c r="B38" s="114" t="s">
        <v>37</v>
      </c>
      <c r="C38" s="67">
        <v>870</v>
      </c>
      <c r="D38" s="68">
        <f t="shared" si="1"/>
        <v>72.5</v>
      </c>
      <c r="E38" s="69">
        <v>417</v>
      </c>
      <c r="F38" s="70">
        <f t="shared" si="2"/>
        <v>34.75</v>
      </c>
      <c r="G38" s="67">
        <v>350</v>
      </c>
      <c r="H38" s="68">
        <f t="shared" si="3"/>
        <v>29.166666666666668</v>
      </c>
      <c r="I38" s="67">
        <v>295</v>
      </c>
      <c r="J38" s="68">
        <f t="shared" si="4"/>
        <v>24.583333333333332</v>
      </c>
      <c r="K38" s="69">
        <v>78</v>
      </c>
      <c r="L38" s="70">
        <f t="shared" si="5"/>
        <v>6.5</v>
      </c>
      <c r="M38" s="67">
        <v>222</v>
      </c>
      <c r="N38" s="68">
        <f t="shared" si="6"/>
        <v>18.5</v>
      </c>
      <c r="O38" s="73">
        <f>'[1]FTF-A'!D40</f>
        <v>121</v>
      </c>
      <c r="P38" s="131">
        <f t="shared" si="7"/>
        <v>10.083333333333334</v>
      </c>
      <c r="Q38" s="67">
        <v>205</v>
      </c>
      <c r="R38" s="68">
        <f t="shared" si="8"/>
        <v>17.083333333333332</v>
      </c>
      <c r="S38" s="67">
        <v>135</v>
      </c>
      <c r="T38" s="68">
        <f t="shared" si="9"/>
        <v>11.25</v>
      </c>
      <c r="U38" s="71">
        <f>[1]Magistrenes!D40</f>
        <v>29</v>
      </c>
      <c r="V38" s="72">
        <f t="shared" si="10"/>
        <v>2.4166666666666665</v>
      </c>
      <c r="W38" s="67">
        <v>104</v>
      </c>
      <c r="X38" s="68">
        <f t="shared" si="11"/>
        <v>8.6666666666666661</v>
      </c>
      <c r="Y38" s="67">
        <f>61+23</f>
        <v>84</v>
      </c>
      <c r="Z38" s="68">
        <f t="shared" si="12"/>
        <v>7</v>
      </c>
      <c r="AA38" s="73">
        <f>[1]CA!D40</f>
        <v>22</v>
      </c>
      <c r="AB38" s="70">
        <f t="shared" si="13"/>
        <v>1.8333333333333333</v>
      </c>
      <c r="AC38" s="67">
        <v>101</v>
      </c>
      <c r="AD38" s="68">
        <f t="shared" si="14"/>
        <v>8.4166666666666661</v>
      </c>
      <c r="AE38" s="67">
        <v>44</v>
      </c>
      <c r="AF38" s="68">
        <f t="shared" si="15"/>
        <v>3.6666666666666665</v>
      </c>
      <c r="AG38" s="67">
        <v>33</v>
      </c>
      <c r="AH38" s="68">
        <f t="shared" si="16"/>
        <v>2.75</v>
      </c>
      <c r="AI38" s="67">
        <v>32</v>
      </c>
      <c r="AJ38" s="68">
        <f t="shared" si="17"/>
        <v>2.6666666666666665</v>
      </c>
      <c r="AK38" s="67">
        <v>69</v>
      </c>
      <c r="AL38" s="68">
        <f t="shared" si="18"/>
        <v>5.75</v>
      </c>
      <c r="AM38" s="67">
        <v>63</v>
      </c>
      <c r="AN38" s="68">
        <f t="shared" si="19"/>
        <v>5.25</v>
      </c>
      <c r="AO38" s="67">
        <v>15</v>
      </c>
      <c r="AP38" s="68">
        <f t="shared" si="20"/>
        <v>1.25</v>
      </c>
      <c r="AQ38" s="67">
        <v>32</v>
      </c>
      <c r="AR38" s="68">
        <f t="shared" si="21"/>
        <v>2.6666666666666665</v>
      </c>
      <c r="AS38" s="67">
        <v>38</v>
      </c>
      <c r="AT38" s="68">
        <f t="shared" si="22"/>
        <v>3.1666666666666665</v>
      </c>
      <c r="AU38" s="67">
        <v>93</v>
      </c>
      <c r="AV38" s="68">
        <f t="shared" si="23"/>
        <v>7.75</v>
      </c>
      <c r="AW38" s="132">
        <v>39</v>
      </c>
      <c r="AX38" s="133">
        <f t="shared" si="24"/>
        <v>3.25</v>
      </c>
      <c r="AY38" s="67">
        <v>29</v>
      </c>
      <c r="AZ38" s="68">
        <f t="shared" si="25"/>
        <v>2.4166666666666665</v>
      </c>
      <c r="BA38" s="74">
        <f t="shared" si="27"/>
        <v>3520</v>
      </c>
      <c r="BB38" s="75">
        <f t="shared" si="26"/>
        <v>293.33333333333331</v>
      </c>
    </row>
    <row r="39" spans="1:54" x14ac:dyDescent="0.25">
      <c r="A39" s="155"/>
      <c r="B39" s="114" t="s">
        <v>38</v>
      </c>
      <c r="C39" s="67">
        <v>185</v>
      </c>
      <c r="D39" s="68">
        <f t="shared" si="1"/>
        <v>15.416666666666666</v>
      </c>
      <c r="E39" s="69">
        <v>125</v>
      </c>
      <c r="F39" s="70">
        <f t="shared" si="2"/>
        <v>10.416666666666666</v>
      </c>
      <c r="G39" s="67">
        <v>89</v>
      </c>
      <c r="H39" s="68">
        <f t="shared" si="3"/>
        <v>7.416666666666667</v>
      </c>
      <c r="I39" s="67">
        <v>89</v>
      </c>
      <c r="J39" s="68">
        <f t="shared" si="4"/>
        <v>7.416666666666667</v>
      </c>
      <c r="K39" s="69">
        <v>25</v>
      </c>
      <c r="L39" s="70">
        <f t="shared" si="5"/>
        <v>2.0833333333333335</v>
      </c>
      <c r="M39" s="67">
        <v>80</v>
      </c>
      <c r="N39" s="68">
        <f t="shared" si="6"/>
        <v>6.666666666666667</v>
      </c>
      <c r="O39" s="73">
        <f>'[1]FTF-A'!D41</f>
        <v>30</v>
      </c>
      <c r="P39" s="131">
        <f t="shared" si="7"/>
        <v>2.5</v>
      </c>
      <c r="Q39" s="67">
        <v>54</v>
      </c>
      <c r="R39" s="68">
        <f t="shared" si="8"/>
        <v>4.5</v>
      </c>
      <c r="S39" s="67">
        <v>33</v>
      </c>
      <c r="T39" s="68">
        <f t="shared" si="9"/>
        <v>2.75</v>
      </c>
      <c r="U39" s="71">
        <f>[1]Magistrenes!D41</f>
        <v>10</v>
      </c>
      <c r="V39" s="72">
        <f t="shared" si="10"/>
        <v>0.83333333333333337</v>
      </c>
      <c r="W39" s="67">
        <v>42</v>
      </c>
      <c r="X39" s="68">
        <f t="shared" si="11"/>
        <v>3.5</v>
      </c>
      <c r="Y39" s="67">
        <f>17+8</f>
        <v>25</v>
      </c>
      <c r="Z39" s="68">
        <f t="shared" si="12"/>
        <v>2.0833333333333335</v>
      </c>
      <c r="AA39" s="73">
        <f>[1]CA!D41</f>
        <v>4</v>
      </c>
      <c r="AB39" s="70">
        <f t="shared" si="13"/>
        <v>0.33333333333333331</v>
      </c>
      <c r="AC39" s="67">
        <v>9</v>
      </c>
      <c r="AD39" s="68">
        <f t="shared" si="14"/>
        <v>0.75</v>
      </c>
      <c r="AE39" s="67">
        <v>11</v>
      </c>
      <c r="AF39" s="68">
        <f t="shared" si="15"/>
        <v>0.91666666666666663</v>
      </c>
      <c r="AG39" s="67">
        <v>7</v>
      </c>
      <c r="AH39" s="68">
        <f t="shared" si="16"/>
        <v>0.58333333333333337</v>
      </c>
      <c r="AI39" s="67">
        <v>3</v>
      </c>
      <c r="AJ39" s="68">
        <f t="shared" si="17"/>
        <v>0.25</v>
      </c>
      <c r="AK39" s="67">
        <v>18</v>
      </c>
      <c r="AL39" s="68">
        <f t="shared" si="18"/>
        <v>1.5</v>
      </c>
      <c r="AM39" s="67">
        <v>13</v>
      </c>
      <c r="AN39" s="68">
        <f t="shared" si="19"/>
        <v>1.0833333333333333</v>
      </c>
      <c r="AO39" s="67">
        <v>5</v>
      </c>
      <c r="AP39" s="68">
        <f t="shared" si="20"/>
        <v>0.41666666666666669</v>
      </c>
      <c r="AQ39" s="67">
        <v>14</v>
      </c>
      <c r="AR39" s="68">
        <f t="shared" si="21"/>
        <v>1.1666666666666667</v>
      </c>
      <c r="AS39" s="67">
        <v>5</v>
      </c>
      <c r="AT39" s="68">
        <f t="shared" si="22"/>
        <v>0.41666666666666669</v>
      </c>
      <c r="AU39" s="67">
        <v>4</v>
      </c>
      <c r="AV39" s="68">
        <f t="shared" si="23"/>
        <v>0.33333333333333331</v>
      </c>
      <c r="AW39" s="132">
        <v>13</v>
      </c>
      <c r="AX39" s="133">
        <f t="shared" si="24"/>
        <v>1.0833333333333333</v>
      </c>
      <c r="AY39" s="67">
        <v>11</v>
      </c>
      <c r="AZ39" s="68">
        <f t="shared" si="25"/>
        <v>0.91666666666666663</v>
      </c>
      <c r="BA39" s="74">
        <f t="shared" si="27"/>
        <v>904</v>
      </c>
      <c r="BB39" s="75">
        <f t="shared" si="26"/>
        <v>75.333333333333329</v>
      </c>
    </row>
    <row r="40" spans="1:54" x14ac:dyDescent="0.25">
      <c r="A40" s="155"/>
      <c r="B40" s="114" t="s">
        <v>39</v>
      </c>
      <c r="C40" s="67">
        <v>276</v>
      </c>
      <c r="D40" s="68">
        <f t="shared" si="1"/>
        <v>23</v>
      </c>
      <c r="E40" s="69">
        <v>166</v>
      </c>
      <c r="F40" s="70">
        <f t="shared" si="2"/>
        <v>13.833333333333334</v>
      </c>
      <c r="G40" s="67">
        <v>96</v>
      </c>
      <c r="H40" s="68">
        <f t="shared" si="3"/>
        <v>8</v>
      </c>
      <c r="I40" s="67">
        <v>130</v>
      </c>
      <c r="J40" s="68">
        <f t="shared" si="4"/>
        <v>10.833333333333334</v>
      </c>
      <c r="K40" s="69">
        <v>39</v>
      </c>
      <c r="L40" s="70">
        <f t="shared" si="5"/>
        <v>3.25</v>
      </c>
      <c r="M40" s="67">
        <v>76</v>
      </c>
      <c r="N40" s="68">
        <f t="shared" si="6"/>
        <v>6.333333333333333</v>
      </c>
      <c r="O40" s="73">
        <f>'[1]FTF-A'!D42</f>
        <v>47</v>
      </c>
      <c r="P40" s="131">
        <f t="shared" si="7"/>
        <v>3.9166666666666665</v>
      </c>
      <c r="Q40" s="67">
        <v>86</v>
      </c>
      <c r="R40" s="68">
        <f t="shared" si="8"/>
        <v>7.166666666666667</v>
      </c>
      <c r="S40" s="67">
        <v>35</v>
      </c>
      <c r="T40" s="68">
        <f t="shared" si="9"/>
        <v>2.9166666666666665</v>
      </c>
      <c r="U40" s="71">
        <f>[1]Magistrenes!D42</f>
        <v>13</v>
      </c>
      <c r="V40" s="72">
        <f t="shared" si="10"/>
        <v>1.0833333333333333</v>
      </c>
      <c r="W40" s="67">
        <v>38</v>
      </c>
      <c r="X40" s="68">
        <f t="shared" si="11"/>
        <v>3.1666666666666665</v>
      </c>
      <c r="Y40" s="67">
        <f>13+12</f>
        <v>25</v>
      </c>
      <c r="Z40" s="68">
        <f t="shared" si="12"/>
        <v>2.0833333333333335</v>
      </c>
      <c r="AA40" s="73">
        <f>[1]CA!D42</f>
        <v>9</v>
      </c>
      <c r="AB40" s="70">
        <f t="shared" si="13"/>
        <v>0.75</v>
      </c>
      <c r="AC40" s="67">
        <v>38</v>
      </c>
      <c r="AD40" s="68">
        <f t="shared" si="14"/>
        <v>3.1666666666666665</v>
      </c>
      <c r="AE40" s="67">
        <v>29</v>
      </c>
      <c r="AF40" s="68">
        <f t="shared" si="15"/>
        <v>2.4166666666666665</v>
      </c>
      <c r="AG40" s="67">
        <v>13</v>
      </c>
      <c r="AH40" s="68">
        <f t="shared" si="16"/>
        <v>1.0833333333333333</v>
      </c>
      <c r="AI40" s="67">
        <v>16</v>
      </c>
      <c r="AJ40" s="68">
        <f t="shared" si="17"/>
        <v>1.3333333333333333</v>
      </c>
      <c r="AK40" s="67">
        <v>24</v>
      </c>
      <c r="AL40" s="68">
        <f t="shared" si="18"/>
        <v>2</v>
      </c>
      <c r="AM40" s="67">
        <v>20</v>
      </c>
      <c r="AN40" s="68">
        <f t="shared" si="19"/>
        <v>1.6666666666666667</v>
      </c>
      <c r="AO40" s="67">
        <v>6</v>
      </c>
      <c r="AP40" s="68">
        <f t="shared" si="20"/>
        <v>0.5</v>
      </c>
      <c r="AQ40" s="67">
        <v>19</v>
      </c>
      <c r="AR40" s="68">
        <f t="shared" si="21"/>
        <v>1.5833333333333333</v>
      </c>
      <c r="AS40" s="67">
        <v>22</v>
      </c>
      <c r="AT40" s="68">
        <f t="shared" si="22"/>
        <v>1.8333333333333333</v>
      </c>
      <c r="AU40" s="67">
        <v>15</v>
      </c>
      <c r="AV40" s="68">
        <f t="shared" si="23"/>
        <v>1.25</v>
      </c>
      <c r="AW40" s="132">
        <v>10</v>
      </c>
      <c r="AX40" s="133">
        <f t="shared" si="24"/>
        <v>0.83333333333333337</v>
      </c>
      <c r="AY40" s="67">
        <v>10</v>
      </c>
      <c r="AZ40" s="68">
        <f t="shared" si="25"/>
        <v>0.83333333333333337</v>
      </c>
      <c r="BA40" s="74">
        <f t="shared" si="27"/>
        <v>1258</v>
      </c>
      <c r="BB40" s="75">
        <f t="shared" si="26"/>
        <v>104.83333333333333</v>
      </c>
    </row>
    <row r="41" spans="1:54" x14ac:dyDescent="0.25">
      <c r="A41" s="155"/>
      <c r="B41" s="114" t="s">
        <v>40</v>
      </c>
      <c r="C41" s="67">
        <v>122</v>
      </c>
      <c r="D41" s="68">
        <f t="shared" si="1"/>
        <v>10.166666666666666</v>
      </c>
      <c r="E41" s="69">
        <v>97</v>
      </c>
      <c r="F41" s="70">
        <f t="shared" si="2"/>
        <v>8.0833333333333339</v>
      </c>
      <c r="G41" s="67">
        <v>96</v>
      </c>
      <c r="H41" s="68">
        <f t="shared" si="3"/>
        <v>8</v>
      </c>
      <c r="I41" s="67">
        <v>53</v>
      </c>
      <c r="J41" s="68">
        <f t="shared" si="4"/>
        <v>4.416666666666667</v>
      </c>
      <c r="K41" s="69">
        <v>45</v>
      </c>
      <c r="L41" s="70">
        <f t="shared" si="5"/>
        <v>3.75</v>
      </c>
      <c r="M41" s="67">
        <v>56</v>
      </c>
      <c r="N41" s="68">
        <f t="shared" si="6"/>
        <v>4.666666666666667</v>
      </c>
      <c r="O41" s="73">
        <f>'[1]FTF-A'!D43</f>
        <v>45</v>
      </c>
      <c r="P41" s="131">
        <f t="shared" si="7"/>
        <v>3.75</v>
      </c>
      <c r="Q41" s="67">
        <v>42</v>
      </c>
      <c r="R41" s="68">
        <f t="shared" si="8"/>
        <v>3.5</v>
      </c>
      <c r="S41" s="67">
        <v>25</v>
      </c>
      <c r="T41" s="68">
        <f t="shared" si="9"/>
        <v>2.0833333333333335</v>
      </c>
      <c r="U41" s="71">
        <f>[1]Magistrenes!D43</f>
        <v>20</v>
      </c>
      <c r="V41" s="72">
        <f t="shared" si="10"/>
        <v>1.6666666666666667</v>
      </c>
      <c r="W41" s="67">
        <v>59</v>
      </c>
      <c r="X41" s="68">
        <f t="shared" si="11"/>
        <v>4.916666666666667</v>
      </c>
      <c r="Y41" s="67">
        <f>19+12</f>
        <v>31</v>
      </c>
      <c r="Z41" s="68">
        <f t="shared" si="12"/>
        <v>2.5833333333333335</v>
      </c>
      <c r="AA41" s="73">
        <f>[1]CA!D43</f>
        <v>20</v>
      </c>
      <c r="AB41" s="70">
        <f t="shared" si="13"/>
        <v>1.6666666666666667</v>
      </c>
      <c r="AC41" s="67">
        <v>14</v>
      </c>
      <c r="AD41" s="68">
        <f t="shared" si="14"/>
        <v>1.1666666666666667</v>
      </c>
      <c r="AE41" s="67">
        <v>17</v>
      </c>
      <c r="AF41" s="68">
        <f t="shared" si="15"/>
        <v>1.4166666666666667</v>
      </c>
      <c r="AG41" s="67">
        <v>7</v>
      </c>
      <c r="AH41" s="68">
        <f t="shared" si="16"/>
        <v>0.58333333333333337</v>
      </c>
      <c r="AI41" s="67">
        <v>10</v>
      </c>
      <c r="AJ41" s="68">
        <f t="shared" si="17"/>
        <v>0.83333333333333337</v>
      </c>
      <c r="AK41" s="67">
        <v>19</v>
      </c>
      <c r="AL41" s="68">
        <f t="shared" si="18"/>
        <v>1.5833333333333333</v>
      </c>
      <c r="AM41" s="67">
        <v>8</v>
      </c>
      <c r="AN41" s="68">
        <f t="shared" si="19"/>
        <v>0.66666666666666663</v>
      </c>
      <c r="AO41" s="67">
        <v>12</v>
      </c>
      <c r="AP41" s="68">
        <f t="shared" si="20"/>
        <v>1</v>
      </c>
      <c r="AQ41" s="67">
        <v>16</v>
      </c>
      <c r="AR41" s="68">
        <f t="shared" si="21"/>
        <v>1.3333333333333333</v>
      </c>
      <c r="AS41" s="67">
        <v>4</v>
      </c>
      <c r="AT41" s="68">
        <f t="shared" si="22"/>
        <v>0.33333333333333331</v>
      </c>
      <c r="AU41" s="67">
        <v>4</v>
      </c>
      <c r="AV41" s="68">
        <f t="shared" si="23"/>
        <v>0.33333333333333331</v>
      </c>
      <c r="AW41" s="132">
        <v>10</v>
      </c>
      <c r="AX41" s="133">
        <f t="shared" si="24"/>
        <v>0.83333333333333337</v>
      </c>
      <c r="AY41" s="67">
        <v>10</v>
      </c>
      <c r="AZ41" s="68">
        <f t="shared" si="25"/>
        <v>0.83333333333333337</v>
      </c>
      <c r="BA41" s="74">
        <f t="shared" si="27"/>
        <v>842</v>
      </c>
      <c r="BB41" s="75">
        <f t="shared" si="26"/>
        <v>70.166666666666671</v>
      </c>
    </row>
    <row r="42" spans="1:54" x14ac:dyDescent="0.25">
      <c r="A42" s="155"/>
      <c r="B42" s="114" t="s">
        <v>41</v>
      </c>
      <c r="C42" s="67">
        <v>767</v>
      </c>
      <c r="D42" s="68">
        <f t="shared" si="1"/>
        <v>63.916666666666664</v>
      </c>
      <c r="E42" s="69">
        <v>115</v>
      </c>
      <c r="F42" s="70">
        <f t="shared" si="2"/>
        <v>9.5833333333333339</v>
      </c>
      <c r="G42" s="67">
        <v>184</v>
      </c>
      <c r="H42" s="68">
        <f t="shared" si="3"/>
        <v>15.333333333333334</v>
      </c>
      <c r="I42" s="67">
        <v>169</v>
      </c>
      <c r="J42" s="68">
        <f t="shared" si="4"/>
        <v>14.083333333333334</v>
      </c>
      <c r="K42" s="69">
        <v>12</v>
      </c>
      <c r="L42" s="70">
        <f t="shared" si="5"/>
        <v>1</v>
      </c>
      <c r="M42" s="67">
        <v>124</v>
      </c>
      <c r="N42" s="68">
        <f t="shared" si="6"/>
        <v>10.333333333333334</v>
      </c>
      <c r="O42" s="73">
        <f>'[1]FTF-A'!D44</f>
        <v>56</v>
      </c>
      <c r="P42" s="131">
        <f t="shared" si="7"/>
        <v>4.666666666666667</v>
      </c>
      <c r="Q42" s="67">
        <v>63</v>
      </c>
      <c r="R42" s="68">
        <f t="shared" si="8"/>
        <v>5.25</v>
      </c>
      <c r="S42" s="67">
        <v>149</v>
      </c>
      <c r="T42" s="68">
        <f t="shared" si="9"/>
        <v>12.416666666666666</v>
      </c>
      <c r="U42" s="71">
        <f>[1]Magistrenes!D44</f>
        <v>3</v>
      </c>
      <c r="V42" s="72">
        <f t="shared" si="10"/>
        <v>0.25</v>
      </c>
      <c r="W42" s="67">
        <v>52</v>
      </c>
      <c r="X42" s="68">
        <f t="shared" si="11"/>
        <v>4.333333333333333</v>
      </c>
      <c r="Y42" s="67">
        <f>10+3</f>
        <v>13</v>
      </c>
      <c r="Z42" s="68">
        <f t="shared" si="12"/>
        <v>1.0833333333333333</v>
      </c>
      <c r="AA42" s="73">
        <f>[1]CA!D44</f>
        <v>2</v>
      </c>
      <c r="AB42" s="70">
        <f t="shared" si="13"/>
        <v>0.16666666666666666</v>
      </c>
      <c r="AC42" s="67">
        <v>45</v>
      </c>
      <c r="AD42" s="68">
        <f t="shared" si="14"/>
        <v>3.75</v>
      </c>
      <c r="AE42" s="67">
        <v>50</v>
      </c>
      <c r="AF42" s="68">
        <f t="shared" si="15"/>
        <v>4.166666666666667</v>
      </c>
      <c r="AG42" s="67">
        <v>10</v>
      </c>
      <c r="AH42" s="68">
        <f t="shared" si="16"/>
        <v>0.83333333333333337</v>
      </c>
      <c r="AI42" s="67">
        <v>8</v>
      </c>
      <c r="AJ42" s="68">
        <f t="shared" si="17"/>
        <v>0.66666666666666663</v>
      </c>
      <c r="AK42" s="67">
        <v>32</v>
      </c>
      <c r="AL42" s="68">
        <f t="shared" si="18"/>
        <v>2.6666666666666665</v>
      </c>
      <c r="AM42" s="67">
        <v>60</v>
      </c>
      <c r="AN42" s="68">
        <f t="shared" si="19"/>
        <v>5</v>
      </c>
      <c r="AO42" s="67">
        <v>3</v>
      </c>
      <c r="AP42" s="68">
        <f t="shared" si="20"/>
        <v>0.25</v>
      </c>
      <c r="AQ42" s="67">
        <v>15</v>
      </c>
      <c r="AR42" s="68">
        <f t="shared" si="21"/>
        <v>1.25</v>
      </c>
      <c r="AS42" s="67">
        <v>27</v>
      </c>
      <c r="AT42" s="68">
        <f t="shared" si="22"/>
        <v>2.25</v>
      </c>
      <c r="AU42" s="67">
        <v>19</v>
      </c>
      <c r="AV42" s="68">
        <f t="shared" si="23"/>
        <v>1.5833333333333333</v>
      </c>
      <c r="AW42" s="132">
        <v>8</v>
      </c>
      <c r="AX42" s="133">
        <f t="shared" si="24"/>
        <v>0.66666666666666663</v>
      </c>
      <c r="AY42" s="67">
        <v>28</v>
      </c>
      <c r="AZ42" s="68">
        <f t="shared" si="25"/>
        <v>2.3333333333333335</v>
      </c>
      <c r="BA42" s="74">
        <f t="shared" si="27"/>
        <v>2014</v>
      </c>
      <c r="BB42" s="75">
        <f t="shared" si="26"/>
        <v>167.83333333333334</v>
      </c>
    </row>
    <row r="43" spans="1:54" x14ac:dyDescent="0.25">
      <c r="A43" s="155"/>
      <c r="B43" s="114" t="s">
        <v>42</v>
      </c>
      <c r="C43" s="67">
        <v>785</v>
      </c>
      <c r="D43" s="68">
        <f t="shared" si="1"/>
        <v>65.416666666666671</v>
      </c>
      <c r="E43" s="69">
        <v>488</v>
      </c>
      <c r="F43" s="70">
        <f t="shared" si="2"/>
        <v>40.666666666666664</v>
      </c>
      <c r="G43" s="67">
        <v>445</v>
      </c>
      <c r="H43" s="68">
        <f t="shared" si="3"/>
        <v>37.083333333333336</v>
      </c>
      <c r="I43" s="67">
        <v>299</v>
      </c>
      <c r="J43" s="68">
        <f t="shared" si="4"/>
        <v>24.916666666666668</v>
      </c>
      <c r="K43" s="69">
        <v>81</v>
      </c>
      <c r="L43" s="70">
        <f t="shared" si="5"/>
        <v>6.75</v>
      </c>
      <c r="M43" s="67">
        <v>218</v>
      </c>
      <c r="N43" s="68">
        <f t="shared" si="6"/>
        <v>18.166666666666668</v>
      </c>
      <c r="O43" s="73">
        <f>'[1]FTF-A'!D45</f>
        <v>123</v>
      </c>
      <c r="P43" s="131">
        <f t="shared" si="7"/>
        <v>10.25</v>
      </c>
      <c r="Q43" s="67">
        <v>181</v>
      </c>
      <c r="R43" s="68">
        <f t="shared" si="8"/>
        <v>15.083333333333334</v>
      </c>
      <c r="S43" s="67">
        <v>127</v>
      </c>
      <c r="T43" s="68">
        <f t="shared" si="9"/>
        <v>10.583333333333334</v>
      </c>
      <c r="U43" s="71">
        <f>[1]Magistrenes!D45</f>
        <v>31</v>
      </c>
      <c r="V43" s="72">
        <f t="shared" si="10"/>
        <v>2.5833333333333335</v>
      </c>
      <c r="W43" s="67">
        <v>111</v>
      </c>
      <c r="X43" s="68">
        <f t="shared" si="11"/>
        <v>9.25</v>
      </c>
      <c r="Y43" s="67">
        <f>61+36</f>
        <v>97</v>
      </c>
      <c r="Z43" s="68">
        <f t="shared" si="12"/>
        <v>8.0833333333333339</v>
      </c>
      <c r="AA43" s="73">
        <f>[1]CA!D45</f>
        <v>21</v>
      </c>
      <c r="AB43" s="70">
        <f t="shared" si="13"/>
        <v>1.75</v>
      </c>
      <c r="AC43" s="67">
        <v>103</v>
      </c>
      <c r="AD43" s="68">
        <f t="shared" si="14"/>
        <v>8.5833333333333339</v>
      </c>
      <c r="AE43" s="67">
        <v>71</v>
      </c>
      <c r="AF43" s="68">
        <f t="shared" si="15"/>
        <v>5.916666666666667</v>
      </c>
      <c r="AG43" s="67">
        <v>74</v>
      </c>
      <c r="AH43" s="68">
        <f t="shared" si="16"/>
        <v>6.166666666666667</v>
      </c>
      <c r="AI43" s="67">
        <v>46</v>
      </c>
      <c r="AJ43" s="68">
        <f t="shared" si="17"/>
        <v>3.8333333333333335</v>
      </c>
      <c r="AK43" s="67">
        <v>102</v>
      </c>
      <c r="AL43" s="68">
        <f t="shared" si="18"/>
        <v>8.5</v>
      </c>
      <c r="AM43" s="67">
        <v>52</v>
      </c>
      <c r="AN43" s="68">
        <f t="shared" si="19"/>
        <v>4.333333333333333</v>
      </c>
      <c r="AO43" s="67">
        <v>13</v>
      </c>
      <c r="AP43" s="68">
        <f t="shared" si="20"/>
        <v>1.0833333333333333</v>
      </c>
      <c r="AQ43" s="67">
        <v>28</v>
      </c>
      <c r="AR43" s="68">
        <f t="shared" si="21"/>
        <v>2.3333333333333335</v>
      </c>
      <c r="AS43" s="67">
        <v>34</v>
      </c>
      <c r="AT43" s="68">
        <f t="shared" si="22"/>
        <v>2.8333333333333335</v>
      </c>
      <c r="AU43" s="67">
        <v>17</v>
      </c>
      <c r="AV43" s="68">
        <f t="shared" si="23"/>
        <v>1.4166666666666667</v>
      </c>
      <c r="AW43" s="132">
        <v>40</v>
      </c>
      <c r="AX43" s="133">
        <f t="shared" si="24"/>
        <v>3.3333333333333335</v>
      </c>
      <c r="AY43" s="67">
        <v>25</v>
      </c>
      <c r="AZ43" s="68">
        <f t="shared" si="25"/>
        <v>2.0833333333333335</v>
      </c>
      <c r="BA43" s="74">
        <f t="shared" si="27"/>
        <v>3612</v>
      </c>
      <c r="BB43" s="75">
        <f t="shared" si="26"/>
        <v>301</v>
      </c>
    </row>
    <row r="44" spans="1:54" x14ac:dyDescent="0.25">
      <c r="A44" s="155"/>
      <c r="B44" s="114" t="s">
        <v>43</v>
      </c>
      <c r="C44" s="67">
        <v>832</v>
      </c>
      <c r="D44" s="68">
        <f t="shared" si="1"/>
        <v>69.333333333333329</v>
      </c>
      <c r="E44" s="69">
        <v>243</v>
      </c>
      <c r="F44" s="70">
        <f t="shared" si="2"/>
        <v>20.25</v>
      </c>
      <c r="G44" s="67">
        <v>300</v>
      </c>
      <c r="H44" s="68">
        <f t="shared" si="3"/>
        <v>25</v>
      </c>
      <c r="I44" s="67">
        <v>295</v>
      </c>
      <c r="J44" s="68">
        <f t="shared" si="4"/>
        <v>24.583333333333332</v>
      </c>
      <c r="K44" s="69">
        <v>31</v>
      </c>
      <c r="L44" s="70">
        <f t="shared" si="5"/>
        <v>2.5833333333333335</v>
      </c>
      <c r="M44" s="67">
        <v>183</v>
      </c>
      <c r="N44" s="68">
        <f t="shared" si="6"/>
        <v>15.25</v>
      </c>
      <c r="O44" s="73">
        <f>'[1]FTF-A'!D46</f>
        <v>87</v>
      </c>
      <c r="P44" s="131">
        <f t="shared" si="7"/>
        <v>7.25</v>
      </c>
      <c r="Q44" s="67">
        <v>121</v>
      </c>
      <c r="R44" s="68">
        <f t="shared" si="8"/>
        <v>10.083333333333334</v>
      </c>
      <c r="S44" s="67">
        <v>110</v>
      </c>
      <c r="T44" s="68">
        <f t="shared" si="9"/>
        <v>9.1666666666666661</v>
      </c>
      <c r="U44" s="71">
        <f>[1]Magistrenes!D46</f>
        <v>15</v>
      </c>
      <c r="V44" s="72">
        <f t="shared" si="10"/>
        <v>1.25</v>
      </c>
      <c r="W44" s="67">
        <v>65</v>
      </c>
      <c r="X44" s="68">
        <f t="shared" si="11"/>
        <v>5.416666666666667</v>
      </c>
      <c r="Y44" s="67">
        <f>37+13</f>
        <v>50</v>
      </c>
      <c r="Z44" s="68">
        <f t="shared" si="12"/>
        <v>4.166666666666667</v>
      </c>
      <c r="AA44" s="73">
        <f>[1]CA!D46</f>
        <v>14</v>
      </c>
      <c r="AB44" s="70">
        <f t="shared" si="13"/>
        <v>1.1666666666666667</v>
      </c>
      <c r="AC44" s="67">
        <v>90</v>
      </c>
      <c r="AD44" s="68">
        <f t="shared" si="14"/>
        <v>7.5</v>
      </c>
      <c r="AE44" s="67">
        <v>77</v>
      </c>
      <c r="AF44" s="68">
        <f t="shared" si="15"/>
        <v>6.416666666666667</v>
      </c>
      <c r="AG44" s="67">
        <v>18</v>
      </c>
      <c r="AH44" s="68">
        <f t="shared" si="16"/>
        <v>1.5</v>
      </c>
      <c r="AI44" s="67">
        <v>16</v>
      </c>
      <c r="AJ44" s="68">
        <f t="shared" si="17"/>
        <v>1.3333333333333333</v>
      </c>
      <c r="AK44" s="67">
        <v>34</v>
      </c>
      <c r="AL44" s="68">
        <f t="shared" si="18"/>
        <v>2.8333333333333335</v>
      </c>
      <c r="AM44" s="67">
        <v>93</v>
      </c>
      <c r="AN44" s="68">
        <f t="shared" si="19"/>
        <v>7.75</v>
      </c>
      <c r="AO44" s="67">
        <v>5</v>
      </c>
      <c r="AP44" s="68">
        <f t="shared" si="20"/>
        <v>0.41666666666666669</v>
      </c>
      <c r="AQ44" s="67">
        <v>17</v>
      </c>
      <c r="AR44" s="68">
        <f t="shared" si="21"/>
        <v>1.4166666666666667</v>
      </c>
      <c r="AS44" s="67">
        <v>16</v>
      </c>
      <c r="AT44" s="68">
        <f t="shared" si="22"/>
        <v>1.3333333333333333</v>
      </c>
      <c r="AU44" s="67">
        <v>34</v>
      </c>
      <c r="AV44" s="68">
        <f t="shared" si="23"/>
        <v>2.8333333333333335</v>
      </c>
      <c r="AW44" s="132">
        <v>10</v>
      </c>
      <c r="AX44" s="133">
        <f t="shared" si="24"/>
        <v>0.83333333333333337</v>
      </c>
      <c r="AY44" s="67">
        <v>37</v>
      </c>
      <c r="AZ44" s="68">
        <f t="shared" si="25"/>
        <v>3.0833333333333335</v>
      </c>
      <c r="BA44" s="74">
        <f t="shared" si="27"/>
        <v>2793</v>
      </c>
      <c r="BB44" s="75">
        <f t="shared" si="26"/>
        <v>232.75</v>
      </c>
    </row>
    <row r="45" spans="1:54" x14ac:dyDescent="0.25">
      <c r="A45" s="155"/>
      <c r="B45" s="115" t="s">
        <v>44</v>
      </c>
      <c r="C45" s="67">
        <v>448</v>
      </c>
      <c r="D45" s="68">
        <f t="shared" si="1"/>
        <v>37.333333333333336</v>
      </c>
      <c r="E45" s="69">
        <v>237</v>
      </c>
      <c r="F45" s="70">
        <f t="shared" si="2"/>
        <v>19.75</v>
      </c>
      <c r="G45" s="67">
        <v>169</v>
      </c>
      <c r="H45" s="68">
        <f t="shared" si="3"/>
        <v>14.083333333333334</v>
      </c>
      <c r="I45" s="67">
        <v>129</v>
      </c>
      <c r="J45" s="68">
        <f t="shared" si="4"/>
        <v>10.75</v>
      </c>
      <c r="K45" s="69">
        <v>37</v>
      </c>
      <c r="L45" s="70">
        <f t="shared" si="5"/>
        <v>3.0833333333333335</v>
      </c>
      <c r="M45" s="67">
        <v>112</v>
      </c>
      <c r="N45" s="68">
        <f t="shared" si="6"/>
        <v>9.3333333333333339</v>
      </c>
      <c r="O45" s="73">
        <f>'[1]FTF-A'!D47</f>
        <v>61</v>
      </c>
      <c r="P45" s="131">
        <f t="shared" si="7"/>
        <v>5.083333333333333</v>
      </c>
      <c r="Q45" s="67">
        <v>105</v>
      </c>
      <c r="R45" s="68">
        <f t="shared" si="8"/>
        <v>8.75</v>
      </c>
      <c r="S45" s="67">
        <v>81</v>
      </c>
      <c r="T45" s="68">
        <f t="shared" si="9"/>
        <v>6.75</v>
      </c>
      <c r="U45" s="71">
        <f>[1]Magistrenes!D47</f>
        <v>13</v>
      </c>
      <c r="V45" s="72">
        <f t="shared" si="10"/>
        <v>1.0833333333333333</v>
      </c>
      <c r="W45" s="67">
        <v>76</v>
      </c>
      <c r="X45" s="68">
        <f t="shared" si="11"/>
        <v>6.333333333333333</v>
      </c>
      <c r="Y45" s="67">
        <f>25+13</f>
        <v>38</v>
      </c>
      <c r="Z45" s="68">
        <f t="shared" si="12"/>
        <v>3.1666666666666665</v>
      </c>
      <c r="AA45" s="73">
        <f>[1]CA!D47</f>
        <v>3</v>
      </c>
      <c r="AB45" s="70">
        <f t="shared" si="13"/>
        <v>0.25</v>
      </c>
      <c r="AC45" s="67">
        <v>70</v>
      </c>
      <c r="AD45" s="68">
        <f t="shared" si="14"/>
        <v>5.833333333333333</v>
      </c>
      <c r="AE45" s="67">
        <v>87</v>
      </c>
      <c r="AF45" s="68">
        <f t="shared" si="15"/>
        <v>7.25</v>
      </c>
      <c r="AG45" s="67">
        <v>8</v>
      </c>
      <c r="AH45" s="68">
        <f t="shared" si="16"/>
        <v>0.66666666666666663</v>
      </c>
      <c r="AI45" s="67">
        <v>13</v>
      </c>
      <c r="AJ45" s="68">
        <f t="shared" si="17"/>
        <v>1.0833333333333333</v>
      </c>
      <c r="AK45" s="67">
        <v>40</v>
      </c>
      <c r="AL45" s="68">
        <f t="shared" si="18"/>
        <v>3.3333333333333335</v>
      </c>
      <c r="AM45" s="67">
        <v>53</v>
      </c>
      <c r="AN45" s="68">
        <f t="shared" si="19"/>
        <v>4.416666666666667</v>
      </c>
      <c r="AO45" s="67">
        <v>7</v>
      </c>
      <c r="AP45" s="68">
        <f t="shared" si="20"/>
        <v>0.58333333333333337</v>
      </c>
      <c r="AQ45" s="67">
        <v>12</v>
      </c>
      <c r="AR45" s="68">
        <f t="shared" si="21"/>
        <v>1</v>
      </c>
      <c r="AS45" s="67">
        <v>34</v>
      </c>
      <c r="AT45" s="68">
        <f t="shared" si="22"/>
        <v>2.8333333333333335</v>
      </c>
      <c r="AU45" s="67">
        <v>8</v>
      </c>
      <c r="AV45" s="68">
        <f t="shared" si="23"/>
        <v>0.66666666666666663</v>
      </c>
      <c r="AW45" s="132">
        <v>10</v>
      </c>
      <c r="AX45" s="133">
        <f t="shared" si="24"/>
        <v>0.83333333333333337</v>
      </c>
      <c r="AY45" s="67">
        <v>32</v>
      </c>
      <c r="AZ45" s="68">
        <f t="shared" si="25"/>
        <v>2.6666666666666665</v>
      </c>
      <c r="BA45" s="74">
        <f t="shared" si="27"/>
        <v>1883</v>
      </c>
      <c r="BB45" s="75">
        <f t="shared" si="26"/>
        <v>156.91666666666666</v>
      </c>
    </row>
    <row r="46" spans="1:54" x14ac:dyDescent="0.25">
      <c r="A46" s="81" t="s">
        <v>130</v>
      </c>
      <c r="B46" s="116" t="s">
        <v>45</v>
      </c>
      <c r="C46" s="67">
        <v>560</v>
      </c>
      <c r="D46" s="68">
        <f t="shared" si="1"/>
        <v>46.666666666666664</v>
      </c>
      <c r="E46" s="69">
        <v>251</v>
      </c>
      <c r="F46" s="70">
        <f t="shared" si="2"/>
        <v>20.916666666666668</v>
      </c>
      <c r="G46" s="67">
        <v>231</v>
      </c>
      <c r="H46" s="68">
        <f t="shared" si="3"/>
        <v>19.25</v>
      </c>
      <c r="I46" s="67">
        <v>156</v>
      </c>
      <c r="J46" s="68">
        <f t="shared" si="4"/>
        <v>13</v>
      </c>
      <c r="K46" s="69">
        <v>31</v>
      </c>
      <c r="L46" s="70">
        <f t="shared" si="5"/>
        <v>2.5833333333333335</v>
      </c>
      <c r="M46" s="67">
        <v>103</v>
      </c>
      <c r="N46" s="68">
        <f t="shared" si="6"/>
        <v>8.5833333333333339</v>
      </c>
      <c r="O46" s="73">
        <f>'[1]FTF-A'!D48</f>
        <v>61</v>
      </c>
      <c r="P46" s="131">
        <f t="shared" si="7"/>
        <v>5.083333333333333</v>
      </c>
      <c r="Q46" s="67">
        <v>18</v>
      </c>
      <c r="R46" s="68">
        <f t="shared" si="8"/>
        <v>1.5</v>
      </c>
      <c r="S46" s="67">
        <v>115</v>
      </c>
      <c r="T46" s="68">
        <f t="shared" si="9"/>
        <v>9.5833333333333339</v>
      </c>
      <c r="U46" s="71">
        <f>[1]Magistrenes!D48</f>
        <v>15</v>
      </c>
      <c r="V46" s="72">
        <f t="shared" si="10"/>
        <v>1.25</v>
      </c>
      <c r="W46" s="67">
        <v>47</v>
      </c>
      <c r="X46" s="68">
        <f t="shared" si="11"/>
        <v>3.9166666666666665</v>
      </c>
      <c r="Y46" s="67">
        <f>50+3</f>
        <v>53</v>
      </c>
      <c r="Z46" s="68">
        <f t="shared" si="12"/>
        <v>4.416666666666667</v>
      </c>
      <c r="AA46" s="73">
        <f>[1]CA!D48</f>
        <v>8</v>
      </c>
      <c r="AB46" s="70">
        <f t="shared" si="13"/>
        <v>0.66666666666666663</v>
      </c>
      <c r="AC46" s="67">
        <v>46</v>
      </c>
      <c r="AD46" s="68">
        <f t="shared" si="14"/>
        <v>3.8333333333333335</v>
      </c>
      <c r="AE46" s="67">
        <v>44</v>
      </c>
      <c r="AF46" s="68">
        <f t="shared" si="15"/>
        <v>3.6666666666666665</v>
      </c>
      <c r="AG46" s="67">
        <v>11</v>
      </c>
      <c r="AH46" s="68">
        <f t="shared" si="16"/>
        <v>0.91666666666666663</v>
      </c>
      <c r="AI46" s="67">
        <v>34</v>
      </c>
      <c r="AJ46" s="68">
        <f t="shared" si="17"/>
        <v>2.8333333333333335</v>
      </c>
      <c r="AK46" s="67">
        <v>38</v>
      </c>
      <c r="AL46" s="68">
        <f t="shared" si="18"/>
        <v>3.1666666666666665</v>
      </c>
      <c r="AM46" s="67">
        <v>49</v>
      </c>
      <c r="AN46" s="68">
        <f t="shared" si="19"/>
        <v>4.083333333333333</v>
      </c>
      <c r="AO46" s="67">
        <v>12</v>
      </c>
      <c r="AP46" s="68">
        <f t="shared" si="20"/>
        <v>1</v>
      </c>
      <c r="AQ46" s="67">
        <v>2</v>
      </c>
      <c r="AR46" s="68">
        <f t="shared" si="21"/>
        <v>0.16666666666666666</v>
      </c>
      <c r="AS46" s="67">
        <v>26</v>
      </c>
      <c r="AT46" s="68">
        <f t="shared" si="22"/>
        <v>2.1666666666666665</v>
      </c>
      <c r="AU46" s="67">
        <v>20</v>
      </c>
      <c r="AV46" s="68">
        <f t="shared" si="23"/>
        <v>1.6666666666666667</v>
      </c>
      <c r="AW46" s="132">
        <v>9</v>
      </c>
      <c r="AX46" s="133">
        <f t="shared" si="24"/>
        <v>0.75</v>
      </c>
      <c r="AY46" s="67">
        <v>10</v>
      </c>
      <c r="AZ46" s="68">
        <f t="shared" si="25"/>
        <v>0.83333333333333337</v>
      </c>
      <c r="BA46" s="74">
        <f t="shared" si="27"/>
        <v>1950</v>
      </c>
      <c r="BB46" s="75">
        <f t="shared" si="26"/>
        <v>162.5</v>
      </c>
    </row>
    <row r="47" spans="1:54" x14ac:dyDescent="0.25">
      <c r="A47" s="156" t="s">
        <v>132</v>
      </c>
      <c r="B47" s="117" t="s">
        <v>47</v>
      </c>
      <c r="C47" s="67">
        <v>524</v>
      </c>
      <c r="D47" s="68">
        <f t="shared" si="1"/>
        <v>43.666666666666664</v>
      </c>
      <c r="E47" s="69">
        <v>218</v>
      </c>
      <c r="F47" s="70">
        <f t="shared" si="2"/>
        <v>18.166666666666668</v>
      </c>
      <c r="G47" s="67">
        <v>147</v>
      </c>
      <c r="H47" s="68">
        <f t="shared" si="3"/>
        <v>12.25</v>
      </c>
      <c r="I47" s="67">
        <v>167</v>
      </c>
      <c r="J47" s="68">
        <f t="shared" si="4"/>
        <v>13.916666666666666</v>
      </c>
      <c r="K47" s="69">
        <v>37</v>
      </c>
      <c r="L47" s="70">
        <f t="shared" si="5"/>
        <v>3.0833333333333335</v>
      </c>
      <c r="M47" s="67">
        <v>102</v>
      </c>
      <c r="N47" s="68">
        <f t="shared" si="6"/>
        <v>8.5</v>
      </c>
      <c r="O47" s="73">
        <f>'[1]FTF-A'!D50</f>
        <v>61</v>
      </c>
      <c r="P47" s="131">
        <f t="shared" si="7"/>
        <v>5.083333333333333</v>
      </c>
      <c r="Q47" s="67">
        <v>154</v>
      </c>
      <c r="R47" s="68">
        <f t="shared" si="8"/>
        <v>12.833333333333334</v>
      </c>
      <c r="S47" s="67">
        <v>92</v>
      </c>
      <c r="T47" s="68">
        <f t="shared" si="9"/>
        <v>7.666666666666667</v>
      </c>
      <c r="U47" s="71">
        <f>[1]Magistrenes!D50</f>
        <v>19</v>
      </c>
      <c r="V47" s="72">
        <f t="shared" si="10"/>
        <v>1.5833333333333333</v>
      </c>
      <c r="W47" s="67">
        <v>51</v>
      </c>
      <c r="X47" s="68">
        <f t="shared" si="11"/>
        <v>4.25</v>
      </c>
      <c r="Y47" s="67">
        <f>20+10</f>
        <v>30</v>
      </c>
      <c r="Z47" s="68">
        <f t="shared" si="12"/>
        <v>2.5</v>
      </c>
      <c r="AA47" s="73">
        <f>[1]CA!D50</f>
        <v>10</v>
      </c>
      <c r="AB47" s="70">
        <f t="shared" si="13"/>
        <v>0.83333333333333337</v>
      </c>
      <c r="AC47" s="67">
        <v>43</v>
      </c>
      <c r="AD47" s="68">
        <f t="shared" si="14"/>
        <v>3.5833333333333335</v>
      </c>
      <c r="AE47" s="67">
        <v>52</v>
      </c>
      <c r="AF47" s="68">
        <f t="shared" si="15"/>
        <v>4.333333333333333</v>
      </c>
      <c r="AG47" s="67">
        <v>18</v>
      </c>
      <c r="AH47" s="68">
        <f t="shared" si="16"/>
        <v>1.5</v>
      </c>
      <c r="AI47" s="67">
        <v>13</v>
      </c>
      <c r="AJ47" s="68">
        <f t="shared" si="17"/>
        <v>1.0833333333333333</v>
      </c>
      <c r="AK47" s="67">
        <v>26</v>
      </c>
      <c r="AL47" s="68">
        <f t="shared" si="18"/>
        <v>2.1666666666666665</v>
      </c>
      <c r="AM47" s="67">
        <v>25</v>
      </c>
      <c r="AN47" s="68">
        <f t="shared" si="19"/>
        <v>2.0833333333333335</v>
      </c>
      <c r="AO47" s="67">
        <v>6</v>
      </c>
      <c r="AP47" s="68">
        <f t="shared" si="20"/>
        <v>0.5</v>
      </c>
      <c r="AQ47" s="67">
        <v>18</v>
      </c>
      <c r="AR47" s="68">
        <f t="shared" si="21"/>
        <v>1.5</v>
      </c>
      <c r="AS47" s="67">
        <v>22</v>
      </c>
      <c r="AT47" s="68">
        <f t="shared" si="22"/>
        <v>1.8333333333333333</v>
      </c>
      <c r="AU47" s="67">
        <v>17</v>
      </c>
      <c r="AV47" s="68">
        <f t="shared" si="23"/>
        <v>1.4166666666666667</v>
      </c>
      <c r="AW47" s="132">
        <v>24</v>
      </c>
      <c r="AX47" s="133">
        <f t="shared" si="24"/>
        <v>2</v>
      </c>
      <c r="AY47" s="67">
        <v>16</v>
      </c>
      <c r="AZ47" s="68">
        <f t="shared" si="25"/>
        <v>1.3333333333333333</v>
      </c>
      <c r="BA47" s="74">
        <f t="shared" si="27"/>
        <v>1892</v>
      </c>
      <c r="BB47" s="75">
        <f t="shared" si="26"/>
        <v>157.66666666666666</v>
      </c>
    </row>
    <row r="48" spans="1:54" x14ac:dyDescent="0.25">
      <c r="A48" s="156"/>
      <c r="B48" s="118" t="s">
        <v>48</v>
      </c>
      <c r="C48" s="67">
        <v>623</v>
      </c>
      <c r="D48" s="68">
        <f t="shared" si="1"/>
        <v>51.916666666666664</v>
      </c>
      <c r="E48" s="69">
        <v>225</v>
      </c>
      <c r="F48" s="70">
        <f t="shared" si="2"/>
        <v>18.75</v>
      </c>
      <c r="G48" s="67">
        <v>199</v>
      </c>
      <c r="H48" s="68">
        <f t="shared" si="3"/>
        <v>16.583333333333332</v>
      </c>
      <c r="I48" s="67">
        <v>236</v>
      </c>
      <c r="J48" s="68">
        <f t="shared" si="4"/>
        <v>19.666666666666668</v>
      </c>
      <c r="K48" s="69">
        <v>57</v>
      </c>
      <c r="L48" s="70">
        <f t="shared" si="5"/>
        <v>4.75</v>
      </c>
      <c r="M48" s="67">
        <v>135</v>
      </c>
      <c r="N48" s="68">
        <f t="shared" si="6"/>
        <v>11.25</v>
      </c>
      <c r="O48" s="73">
        <f>'[1]FTF-A'!D51</f>
        <v>108</v>
      </c>
      <c r="P48" s="131">
        <f t="shared" si="7"/>
        <v>9</v>
      </c>
      <c r="Q48" s="67">
        <v>107</v>
      </c>
      <c r="R48" s="68">
        <f t="shared" si="8"/>
        <v>8.9166666666666661</v>
      </c>
      <c r="S48" s="67">
        <v>135</v>
      </c>
      <c r="T48" s="68">
        <f t="shared" si="9"/>
        <v>11.25</v>
      </c>
      <c r="U48" s="71">
        <f>[1]Magistrenes!D51</f>
        <v>26</v>
      </c>
      <c r="V48" s="72">
        <f t="shared" si="10"/>
        <v>2.1666666666666665</v>
      </c>
      <c r="W48" s="67">
        <v>72</v>
      </c>
      <c r="X48" s="68">
        <f t="shared" si="11"/>
        <v>6</v>
      </c>
      <c r="Y48" s="67">
        <f>29+17</f>
        <v>46</v>
      </c>
      <c r="Z48" s="68">
        <f t="shared" si="12"/>
        <v>3.8333333333333335</v>
      </c>
      <c r="AA48" s="73">
        <f>[1]CA!D51</f>
        <v>15</v>
      </c>
      <c r="AB48" s="70">
        <f t="shared" si="13"/>
        <v>1.25</v>
      </c>
      <c r="AC48" s="67">
        <v>44</v>
      </c>
      <c r="AD48" s="68">
        <f t="shared" si="14"/>
        <v>3.6666666666666665</v>
      </c>
      <c r="AE48" s="67">
        <v>71</v>
      </c>
      <c r="AF48" s="68">
        <f t="shared" si="15"/>
        <v>5.916666666666667</v>
      </c>
      <c r="AG48" s="67">
        <v>26</v>
      </c>
      <c r="AH48" s="68">
        <f t="shared" si="16"/>
        <v>2.1666666666666665</v>
      </c>
      <c r="AI48" s="67">
        <v>26</v>
      </c>
      <c r="AJ48" s="68">
        <f t="shared" si="17"/>
        <v>2.1666666666666665</v>
      </c>
      <c r="AK48" s="67">
        <v>56</v>
      </c>
      <c r="AL48" s="68">
        <f t="shared" si="18"/>
        <v>4.666666666666667</v>
      </c>
      <c r="AM48" s="67">
        <v>38</v>
      </c>
      <c r="AN48" s="68">
        <f t="shared" si="19"/>
        <v>3.1666666666666665</v>
      </c>
      <c r="AO48" s="67">
        <v>7</v>
      </c>
      <c r="AP48" s="68">
        <f t="shared" si="20"/>
        <v>0.58333333333333337</v>
      </c>
      <c r="AQ48" s="67">
        <v>36</v>
      </c>
      <c r="AR48" s="68">
        <f t="shared" si="21"/>
        <v>3</v>
      </c>
      <c r="AS48" s="67">
        <v>53</v>
      </c>
      <c r="AT48" s="68">
        <f t="shared" si="22"/>
        <v>4.416666666666667</v>
      </c>
      <c r="AU48" s="67">
        <v>23</v>
      </c>
      <c r="AV48" s="68">
        <f t="shared" si="23"/>
        <v>1.9166666666666667</v>
      </c>
      <c r="AW48" s="132">
        <v>15</v>
      </c>
      <c r="AX48" s="133">
        <f t="shared" si="24"/>
        <v>1.25</v>
      </c>
      <c r="AY48" s="67">
        <v>24</v>
      </c>
      <c r="AZ48" s="68">
        <f t="shared" si="25"/>
        <v>2</v>
      </c>
      <c r="BA48" s="74">
        <f t="shared" si="27"/>
        <v>2403</v>
      </c>
      <c r="BB48" s="75">
        <f t="shared" si="26"/>
        <v>200.25</v>
      </c>
    </row>
    <row r="49" spans="1:54" x14ac:dyDescent="0.25">
      <c r="A49" s="156"/>
      <c r="B49" s="118" t="s">
        <v>49</v>
      </c>
      <c r="C49" s="67">
        <v>295</v>
      </c>
      <c r="D49" s="68">
        <f t="shared" si="1"/>
        <v>24.583333333333332</v>
      </c>
      <c r="E49" s="69">
        <v>79</v>
      </c>
      <c r="F49" s="70">
        <f t="shared" si="2"/>
        <v>6.583333333333333</v>
      </c>
      <c r="G49" s="67">
        <v>101</v>
      </c>
      <c r="H49" s="68">
        <f t="shared" si="3"/>
        <v>8.4166666666666661</v>
      </c>
      <c r="I49" s="67">
        <v>99</v>
      </c>
      <c r="J49" s="68">
        <f t="shared" si="4"/>
        <v>8.25</v>
      </c>
      <c r="K49" s="69">
        <v>23</v>
      </c>
      <c r="L49" s="70">
        <f t="shared" si="5"/>
        <v>1.9166666666666667</v>
      </c>
      <c r="M49" s="67">
        <v>48</v>
      </c>
      <c r="N49" s="68">
        <f t="shared" si="6"/>
        <v>4</v>
      </c>
      <c r="O49" s="73">
        <f>'[1]FTF-A'!D52</f>
        <v>40</v>
      </c>
      <c r="P49" s="131">
        <f t="shared" si="7"/>
        <v>3.3333333333333335</v>
      </c>
      <c r="Q49" s="67">
        <v>54</v>
      </c>
      <c r="R49" s="68">
        <f t="shared" si="8"/>
        <v>4.5</v>
      </c>
      <c r="S49" s="67">
        <v>108</v>
      </c>
      <c r="T49" s="68">
        <f t="shared" si="9"/>
        <v>9</v>
      </c>
      <c r="U49" s="71">
        <f>[1]Magistrenes!D52</f>
        <v>7</v>
      </c>
      <c r="V49" s="72">
        <f t="shared" si="10"/>
        <v>0.58333333333333337</v>
      </c>
      <c r="W49" s="67">
        <v>32</v>
      </c>
      <c r="X49" s="68">
        <f t="shared" si="11"/>
        <v>2.6666666666666665</v>
      </c>
      <c r="Y49" s="67">
        <f>16+9</f>
        <v>25</v>
      </c>
      <c r="Z49" s="68">
        <f t="shared" si="12"/>
        <v>2.0833333333333335</v>
      </c>
      <c r="AA49" s="73">
        <f>[1]CA!D52</f>
        <v>11</v>
      </c>
      <c r="AB49" s="70">
        <f t="shared" si="13"/>
        <v>0.91666666666666663</v>
      </c>
      <c r="AC49" s="67">
        <v>21</v>
      </c>
      <c r="AD49" s="68">
        <f t="shared" si="14"/>
        <v>1.75</v>
      </c>
      <c r="AE49" s="67">
        <v>23</v>
      </c>
      <c r="AF49" s="68">
        <f t="shared" si="15"/>
        <v>1.9166666666666667</v>
      </c>
      <c r="AG49" s="67">
        <v>8</v>
      </c>
      <c r="AH49" s="68">
        <f t="shared" si="16"/>
        <v>0.66666666666666663</v>
      </c>
      <c r="AI49" s="67">
        <v>11</v>
      </c>
      <c r="AJ49" s="68">
        <f t="shared" si="17"/>
        <v>0.91666666666666663</v>
      </c>
      <c r="AK49" s="67">
        <v>24</v>
      </c>
      <c r="AL49" s="68">
        <f t="shared" si="18"/>
        <v>2</v>
      </c>
      <c r="AM49" s="67">
        <v>24</v>
      </c>
      <c r="AN49" s="68">
        <f t="shared" si="19"/>
        <v>2</v>
      </c>
      <c r="AO49" s="67">
        <v>3</v>
      </c>
      <c r="AP49" s="68">
        <f t="shared" si="20"/>
        <v>0.25</v>
      </c>
      <c r="AQ49" s="67">
        <v>20</v>
      </c>
      <c r="AR49" s="68">
        <f t="shared" si="21"/>
        <v>1.6666666666666667</v>
      </c>
      <c r="AS49" s="67">
        <v>2</v>
      </c>
      <c r="AT49" s="68">
        <f t="shared" si="22"/>
        <v>0.16666666666666666</v>
      </c>
      <c r="AU49" s="67">
        <v>7</v>
      </c>
      <c r="AV49" s="68">
        <f t="shared" si="23"/>
        <v>0.58333333333333337</v>
      </c>
      <c r="AW49" s="132">
        <v>12</v>
      </c>
      <c r="AX49" s="133">
        <f t="shared" si="24"/>
        <v>1</v>
      </c>
      <c r="AY49" s="67">
        <v>18</v>
      </c>
      <c r="AZ49" s="68">
        <f t="shared" si="25"/>
        <v>1.5</v>
      </c>
      <c r="BA49" s="74">
        <f t="shared" si="27"/>
        <v>1095</v>
      </c>
      <c r="BB49" s="75">
        <f t="shared" si="26"/>
        <v>91.25</v>
      </c>
    </row>
    <row r="50" spans="1:54" x14ac:dyDescent="0.25">
      <c r="A50" s="156"/>
      <c r="B50" s="118" t="s">
        <v>50</v>
      </c>
      <c r="C50" s="67">
        <v>401</v>
      </c>
      <c r="D50" s="68">
        <f t="shared" si="1"/>
        <v>33.416666666666664</v>
      </c>
      <c r="E50" s="69">
        <v>125</v>
      </c>
      <c r="F50" s="70">
        <f t="shared" si="2"/>
        <v>10.416666666666666</v>
      </c>
      <c r="G50" s="67">
        <v>114</v>
      </c>
      <c r="H50" s="68">
        <f t="shared" si="3"/>
        <v>9.5</v>
      </c>
      <c r="I50" s="67">
        <v>115</v>
      </c>
      <c r="J50" s="68">
        <f t="shared" si="4"/>
        <v>9.5833333333333339</v>
      </c>
      <c r="K50" s="69">
        <v>55</v>
      </c>
      <c r="L50" s="70">
        <f t="shared" si="5"/>
        <v>4.583333333333333</v>
      </c>
      <c r="M50" s="67">
        <v>72</v>
      </c>
      <c r="N50" s="68">
        <f t="shared" si="6"/>
        <v>6</v>
      </c>
      <c r="O50" s="73">
        <f>'[1]FTF-A'!D53</f>
        <v>76</v>
      </c>
      <c r="P50" s="131">
        <f t="shared" si="7"/>
        <v>6.333333333333333</v>
      </c>
      <c r="Q50" s="67">
        <v>89</v>
      </c>
      <c r="R50" s="68">
        <f t="shared" si="8"/>
        <v>7.416666666666667</v>
      </c>
      <c r="S50" s="67">
        <v>95</v>
      </c>
      <c r="T50" s="68">
        <f t="shared" si="9"/>
        <v>7.916666666666667</v>
      </c>
      <c r="U50" s="71">
        <f>[1]Magistrenes!D53</f>
        <v>14</v>
      </c>
      <c r="V50" s="72">
        <f t="shared" si="10"/>
        <v>1.1666666666666667</v>
      </c>
      <c r="W50" s="67">
        <v>35</v>
      </c>
      <c r="X50" s="68">
        <f t="shared" si="11"/>
        <v>2.9166666666666665</v>
      </c>
      <c r="Y50" s="67">
        <f>18+7</f>
        <v>25</v>
      </c>
      <c r="Z50" s="68">
        <f t="shared" si="12"/>
        <v>2.0833333333333335</v>
      </c>
      <c r="AA50" s="73">
        <f>[1]CA!D53</f>
        <v>8</v>
      </c>
      <c r="AB50" s="70">
        <f t="shared" si="13"/>
        <v>0.66666666666666663</v>
      </c>
      <c r="AC50" s="67">
        <v>25</v>
      </c>
      <c r="AD50" s="68">
        <f t="shared" si="14"/>
        <v>2.0833333333333335</v>
      </c>
      <c r="AE50" s="67">
        <v>32</v>
      </c>
      <c r="AF50" s="68">
        <f t="shared" si="15"/>
        <v>2.6666666666666665</v>
      </c>
      <c r="AG50" s="67">
        <v>20</v>
      </c>
      <c r="AH50" s="68">
        <f t="shared" si="16"/>
        <v>1.6666666666666667</v>
      </c>
      <c r="AI50" s="67">
        <v>16</v>
      </c>
      <c r="AJ50" s="68">
        <f t="shared" si="17"/>
        <v>1.3333333333333333</v>
      </c>
      <c r="AK50" s="67">
        <v>27</v>
      </c>
      <c r="AL50" s="68">
        <f t="shared" si="18"/>
        <v>2.25</v>
      </c>
      <c r="AM50" s="67">
        <v>31</v>
      </c>
      <c r="AN50" s="68">
        <f t="shared" si="19"/>
        <v>2.5833333333333335</v>
      </c>
      <c r="AO50" s="67">
        <v>7</v>
      </c>
      <c r="AP50" s="68">
        <f t="shared" si="20"/>
        <v>0.58333333333333337</v>
      </c>
      <c r="AQ50" s="67">
        <v>25</v>
      </c>
      <c r="AR50" s="68">
        <f t="shared" si="21"/>
        <v>2.0833333333333335</v>
      </c>
      <c r="AS50" s="67">
        <v>13</v>
      </c>
      <c r="AT50" s="68">
        <f t="shared" si="22"/>
        <v>1.0833333333333333</v>
      </c>
      <c r="AU50" s="67">
        <v>13</v>
      </c>
      <c r="AV50" s="68">
        <f t="shared" si="23"/>
        <v>1.0833333333333333</v>
      </c>
      <c r="AW50" s="132">
        <v>16</v>
      </c>
      <c r="AX50" s="133">
        <f t="shared" si="24"/>
        <v>1.3333333333333333</v>
      </c>
      <c r="AY50" s="67">
        <v>8</v>
      </c>
      <c r="AZ50" s="68">
        <f t="shared" si="25"/>
        <v>0.66666666666666663</v>
      </c>
      <c r="BA50" s="74">
        <f t="shared" si="27"/>
        <v>1457</v>
      </c>
      <c r="BB50" s="75">
        <f t="shared" si="26"/>
        <v>121.41666666666667</v>
      </c>
    </row>
    <row r="51" spans="1:54" x14ac:dyDescent="0.25">
      <c r="A51" s="156"/>
      <c r="B51" s="118" t="s">
        <v>51</v>
      </c>
      <c r="C51" s="67">
        <v>1601</v>
      </c>
      <c r="D51" s="68">
        <f t="shared" si="1"/>
        <v>133.41666666666666</v>
      </c>
      <c r="E51" s="69">
        <v>778</v>
      </c>
      <c r="F51" s="70">
        <f t="shared" si="2"/>
        <v>64.833333333333329</v>
      </c>
      <c r="G51" s="67">
        <v>1100</v>
      </c>
      <c r="H51" s="68">
        <f t="shared" si="3"/>
        <v>91.666666666666671</v>
      </c>
      <c r="I51" s="67">
        <v>695</v>
      </c>
      <c r="J51" s="68">
        <f t="shared" si="4"/>
        <v>57.916666666666664</v>
      </c>
      <c r="K51" s="69">
        <v>739</v>
      </c>
      <c r="L51" s="70">
        <f t="shared" si="5"/>
        <v>61.583333333333336</v>
      </c>
      <c r="M51" s="67">
        <v>417</v>
      </c>
      <c r="N51" s="68">
        <f t="shared" si="6"/>
        <v>34.75</v>
      </c>
      <c r="O51" s="73">
        <f>'[1]FTF-A'!D54</f>
        <v>550</v>
      </c>
      <c r="P51" s="131">
        <f t="shared" si="7"/>
        <v>45.833333333333336</v>
      </c>
      <c r="Q51" s="67">
        <v>530</v>
      </c>
      <c r="R51" s="68">
        <f t="shared" si="8"/>
        <v>44.166666666666664</v>
      </c>
      <c r="S51" s="67">
        <v>537</v>
      </c>
      <c r="T51" s="68">
        <f t="shared" si="9"/>
        <v>44.75</v>
      </c>
      <c r="U51" s="71">
        <f>[1]Magistrenes!D54</f>
        <v>453</v>
      </c>
      <c r="V51" s="72">
        <f t="shared" si="10"/>
        <v>37.75</v>
      </c>
      <c r="W51" s="67">
        <v>264</v>
      </c>
      <c r="X51" s="68">
        <f t="shared" si="11"/>
        <v>22</v>
      </c>
      <c r="Y51" s="67">
        <f>145+98</f>
        <v>243</v>
      </c>
      <c r="Z51" s="68">
        <f t="shared" si="12"/>
        <v>20.25</v>
      </c>
      <c r="AA51" s="73">
        <f>[1]CA!D54</f>
        <v>287</v>
      </c>
      <c r="AB51" s="70">
        <f t="shared" si="13"/>
        <v>23.916666666666668</v>
      </c>
      <c r="AC51" s="67">
        <v>324</v>
      </c>
      <c r="AD51" s="68">
        <f t="shared" si="14"/>
        <v>27</v>
      </c>
      <c r="AE51" s="67">
        <v>316</v>
      </c>
      <c r="AF51" s="68">
        <f t="shared" si="15"/>
        <v>26.333333333333332</v>
      </c>
      <c r="AG51" s="67">
        <v>302</v>
      </c>
      <c r="AH51" s="68">
        <f t="shared" si="16"/>
        <v>25.166666666666668</v>
      </c>
      <c r="AI51" s="67">
        <v>148</v>
      </c>
      <c r="AJ51" s="68">
        <f t="shared" si="17"/>
        <v>12.333333333333334</v>
      </c>
      <c r="AK51" s="67">
        <v>181</v>
      </c>
      <c r="AL51" s="68">
        <f t="shared" si="18"/>
        <v>15.083333333333334</v>
      </c>
      <c r="AM51" s="67">
        <v>202</v>
      </c>
      <c r="AN51" s="68">
        <f t="shared" si="19"/>
        <v>16.833333333333332</v>
      </c>
      <c r="AO51" s="67">
        <v>109</v>
      </c>
      <c r="AP51" s="68">
        <f t="shared" si="20"/>
        <v>9.0833333333333339</v>
      </c>
      <c r="AQ51" s="67">
        <v>189</v>
      </c>
      <c r="AR51" s="68">
        <f t="shared" si="21"/>
        <v>15.75</v>
      </c>
      <c r="AS51" s="67">
        <v>88</v>
      </c>
      <c r="AT51" s="68">
        <f t="shared" si="22"/>
        <v>7.333333333333333</v>
      </c>
      <c r="AU51" s="67">
        <v>80</v>
      </c>
      <c r="AV51" s="68">
        <f t="shared" si="23"/>
        <v>6.666666666666667</v>
      </c>
      <c r="AW51" s="132">
        <v>88</v>
      </c>
      <c r="AX51" s="133">
        <f t="shared" si="24"/>
        <v>7.333333333333333</v>
      </c>
      <c r="AY51" s="67">
        <v>105</v>
      </c>
      <c r="AZ51" s="68">
        <f t="shared" si="25"/>
        <v>8.75</v>
      </c>
      <c r="BA51" s="74">
        <f t="shared" si="27"/>
        <v>10326</v>
      </c>
      <c r="BB51" s="75">
        <f t="shared" si="26"/>
        <v>860.5</v>
      </c>
    </row>
    <row r="52" spans="1:54" x14ac:dyDescent="0.25">
      <c r="A52" s="156"/>
      <c r="B52" s="118" t="s">
        <v>52</v>
      </c>
      <c r="C52" s="67">
        <v>651</v>
      </c>
      <c r="D52" s="68">
        <f t="shared" si="1"/>
        <v>54.25</v>
      </c>
      <c r="E52" s="69">
        <v>207</v>
      </c>
      <c r="F52" s="70">
        <f t="shared" si="2"/>
        <v>17.25</v>
      </c>
      <c r="G52" s="67">
        <v>273</v>
      </c>
      <c r="H52" s="68">
        <f t="shared" si="3"/>
        <v>22.75</v>
      </c>
      <c r="I52" s="67">
        <v>289</v>
      </c>
      <c r="J52" s="68">
        <f t="shared" si="4"/>
        <v>24.083333333333332</v>
      </c>
      <c r="K52" s="69">
        <v>53</v>
      </c>
      <c r="L52" s="70">
        <f t="shared" si="5"/>
        <v>4.416666666666667</v>
      </c>
      <c r="M52" s="67">
        <v>147</v>
      </c>
      <c r="N52" s="68">
        <f t="shared" si="6"/>
        <v>12.25</v>
      </c>
      <c r="O52" s="73">
        <f>'[1]FTF-A'!D55</f>
        <v>118</v>
      </c>
      <c r="P52" s="131">
        <f t="shared" si="7"/>
        <v>9.8333333333333339</v>
      </c>
      <c r="Q52" s="67">
        <v>107</v>
      </c>
      <c r="R52" s="68">
        <f t="shared" si="8"/>
        <v>8.9166666666666661</v>
      </c>
      <c r="S52" s="67">
        <v>166</v>
      </c>
      <c r="T52" s="68">
        <f t="shared" si="9"/>
        <v>13.833333333333334</v>
      </c>
      <c r="U52" s="71">
        <f>[1]Magistrenes!D55</f>
        <v>28</v>
      </c>
      <c r="V52" s="72">
        <f t="shared" si="10"/>
        <v>2.3333333333333335</v>
      </c>
      <c r="W52" s="67">
        <v>47</v>
      </c>
      <c r="X52" s="68">
        <f t="shared" si="11"/>
        <v>3.9166666666666665</v>
      </c>
      <c r="Y52" s="67">
        <f>47+18</f>
        <v>65</v>
      </c>
      <c r="Z52" s="68">
        <f t="shared" si="12"/>
        <v>5.416666666666667</v>
      </c>
      <c r="AA52" s="73">
        <f>[1]CA!D55</f>
        <v>18</v>
      </c>
      <c r="AB52" s="70">
        <f t="shared" si="13"/>
        <v>1.5</v>
      </c>
      <c r="AC52" s="67">
        <v>105</v>
      </c>
      <c r="AD52" s="68">
        <f t="shared" si="14"/>
        <v>8.75</v>
      </c>
      <c r="AE52" s="67">
        <v>203</v>
      </c>
      <c r="AF52" s="68">
        <f t="shared" si="15"/>
        <v>16.916666666666668</v>
      </c>
      <c r="AG52" s="67">
        <v>58</v>
      </c>
      <c r="AH52" s="68">
        <f t="shared" si="16"/>
        <v>4.833333333333333</v>
      </c>
      <c r="AI52" s="67">
        <v>22</v>
      </c>
      <c r="AJ52" s="68">
        <f t="shared" si="17"/>
        <v>1.8333333333333333</v>
      </c>
      <c r="AK52" s="67">
        <v>55</v>
      </c>
      <c r="AL52" s="68">
        <f t="shared" si="18"/>
        <v>4.583333333333333</v>
      </c>
      <c r="AM52" s="67">
        <v>71</v>
      </c>
      <c r="AN52" s="68">
        <f t="shared" si="19"/>
        <v>5.916666666666667</v>
      </c>
      <c r="AO52" s="67">
        <v>21</v>
      </c>
      <c r="AP52" s="68">
        <f t="shared" si="20"/>
        <v>1.75</v>
      </c>
      <c r="AQ52" s="67">
        <v>32</v>
      </c>
      <c r="AR52" s="68">
        <f t="shared" si="21"/>
        <v>2.6666666666666665</v>
      </c>
      <c r="AS52" s="67">
        <v>35</v>
      </c>
      <c r="AT52" s="68">
        <f t="shared" si="22"/>
        <v>2.9166666666666665</v>
      </c>
      <c r="AU52" s="67">
        <v>30</v>
      </c>
      <c r="AV52" s="68">
        <f t="shared" si="23"/>
        <v>2.5</v>
      </c>
      <c r="AW52" s="132">
        <v>19</v>
      </c>
      <c r="AX52" s="133">
        <f t="shared" si="24"/>
        <v>1.5833333333333333</v>
      </c>
      <c r="AY52" s="67">
        <v>17</v>
      </c>
      <c r="AZ52" s="68">
        <f t="shared" si="25"/>
        <v>1.4166666666666667</v>
      </c>
      <c r="BA52" s="74">
        <f t="shared" si="27"/>
        <v>2837</v>
      </c>
      <c r="BB52" s="75">
        <f t="shared" si="26"/>
        <v>236.41666666666666</v>
      </c>
    </row>
    <row r="53" spans="1:54" x14ac:dyDescent="0.25">
      <c r="A53" s="156"/>
      <c r="B53" s="118" t="s">
        <v>53</v>
      </c>
      <c r="C53" s="67">
        <v>415</v>
      </c>
      <c r="D53" s="68">
        <f t="shared" si="1"/>
        <v>34.583333333333336</v>
      </c>
      <c r="E53" s="69">
        <v>151</v>
      </c>
      <c r="F53" s="70">
        <f t="shared" si="2"/>
        <v>12.583333333333334</v>
      </c>
      <c r="G53" s="67">
        <v>105</v>
      </c>
      <c r="H53" s="68">
        <f t="shared" si="3"/>
        <v>8.75</v>
      </c>
      <c r="I53" s="67">
        <v>111</v>
      </c>
      <c r="J53" s="68">
        <f t="shared" si="4"/>
        <v>9.25</v>
      </c>
      <c r="K53" s="69">
        <v>17</v>
      </c>
      <c r="L53" s="70">
        <f t="shared" si="5"/>
        <v>1.4166666666666667</v>
      </c>
      <c r="M53" s="67">
        <v>88</v>
      </c>
      <c r="N53" s="68">
        <f t="shared" si="6"/>
        <v>7.333333333333333</v>
      </c>
      <c r="O53" s="73">
        <f>'[1]FTF-A'!D56</f>
        <v>44</v>
      </c>
      <c r="P53" s="131">
        <f t="shared" si="7"/>
        <v>3.6666666666666665</v>
      </c>
      <c r="Q53" s="67">
        <v>111</v>
      </c>
      <c r="R53" s="68">
        <f t="shared" si="8"/>
        <v>9.25</v>
      </c>
      <c r="S53" s="67">
        <v>92</v>
      </c>
      <c r="T53" s="68">
        <f t="shared" si="9"/>
        <v>7.666666666666667</v>
      </c>
      <c r="U53" s="71">
        <f>[1]Magistrenes!D56</f>
        <v>6</v>
      </c>
      <c r="V53" s="72">
        <f t="shared" si="10"/>
        <v>0.5</v>
      </c>
      <c r="W53" s="67">
        <v>47</v>
      </c>
      <c r="X53" s="68">
        <f t="shared" si="11"/>
        <v>3.9166666666666665</v>
      </c>
      <c r="Y53" s="67">
        <f>16+14</f>
        <v>30</v>
      </c>
      <c r="Z53" s="68">
        <f t="shared" si="12"/>
        <v>2.5</v>
      </c>
      <c r="AA53" s="73">
        <f>[1]CA!D56</f>
        <v>8</v>
      </c>
      <c r="AB53" s="70">
        <f t="shared" si="13"/>
        <v>0.66666666666666663</v>
      </c>
      <c r="AC53" s="67">
        <v>15</v>
      </c>
      <c r="AD53" s="68">
        <f t="shared" si="14"/>
        <v>1.25</v>
      </c>
      <c r="AE53" s="67">
        <v>18</v>
      </c>
      <c r="AF53" s="68">
        <f t="shared" si="15"/>
        <v>1.5</v>
      </c>
      <c r="AG53" s="67">
        <v>10</v>
      </c>
      <c r="AH53" s="68">
        <f t="shared" si="16"/>
        <v>0.83333333333333337</v>
      </c>
      <c r="AI53" s="67">
        <v>19</v>
      </c>
      <c r="AJ53" s="68">
        <f t="shared" si="17"/>
        <v>1.5833333333333333</v>
      </c>
      <c r="AK53" s="67">
        <v>30</v>
      </c>
      <c r="AL53" s="68">
        <f t="shared" si="18"/>
        <v>2.5</v>
      </c>
      <c r="AM53" s="67">
        <v>22</v>
      </c>
      <c r="AN53" s="68">
        <f t="shared" si="19"/>
        <v>1.8333333333333333</v>
      </c>
      <c r="AO53" s="67">
        <v>2</v>
      </c>
      <c r="AP53" s="68">
        <f t="shared" si="20"/>
        <v>0.16666666666666666</v>
      </c>
      <c r="AQ53" s="67">
        <v>22</v>
      </c>
      <c r="AR53" s="68">
        <f t="shared" si="21"/>
        <v>1.8333333333333333</v>
      </c>
      <c r="AS53" s="67">
        <v>16</v>
      </c>
      <c r="AT53" s="68">
        <f t="shared" si="22"/>
        <v>1.3333333333333333</v>
      </c>
      <c r="AU53" s="67">
        <v>11</v>
      </c>
      <c r="AV53" s="68">
        <f t="shared" si="23"/>
        <v>0.91666666666666663</v>
      </c>
      <c r="AW53" s="132">
        <v>11</v>
      </c>
      <c r="AX53" s="133">
        <f t="shared" si="24"/>
        <v>0.91666666666666663</v>
      </c>
      <c r="AY53" s="67">
        <v>18</v>
      </c>
      <c r="AZ53" s="68">
        <f t="shared" si="25"/>
        <v>1.5</v>
      </c>
      <c r="BA53" s="74">
        <f t="shared" si="27"/>
        <v>1419</v>
      </c>
      <c r="BB53" s="75">
        <f t="shared" si="26"/>
        <v>118.25</v>
      </c>
    </row>
    <row r="54" spans="1:54" x14ac:dyDescent="0.25">
      <c r="A54" s="156"/>
      <c r="B54" s="118" t="s">
        <v>54</v>
      </c>
      <c r="C54" s="67">
        <v>180</v>
      </c>
      <c r="D54" s="68">
        <f t="shared" si="1"/>
        <v>15</v>
      </c>
      <c r="E54" s="69">
        <v>36</v>
      </c>
      <c r="F54" s="70">
        <f t="shared" si="2"/>
        <v>3</v>
      </c>
      <c r="G54" s="67">
        <v>55</v>
      </c>
      <c r="H54" s="68">
        <f t="shared" si="3"/>
        <v>4.583333333333333</v>
      </c>
      <c r="I54" s="67">
        <v>59</v>
      </c>
      <c r="J54" s="68">
        <f t="shared" si="4"/>
        <v>4.916666666666667</v>
      </c>
      <c r="K54" s="69">
        <v>3</v>
      </c>
      <c r="L54" s="70">
        <f t="shared" si="5"/>
        <v>0.25</v>
      </c>
      <c r="M54" s="67">
        <v>30</v>
      </c>
      <c r="N54" s="68">
        <f t="shared" si="6"/>
        <v>2.5</v>
      </c>
      <c r="O54" s="73">
        <f>'[1]FTF-A'!D57</f>
        <v>16</v>
      </c>
      <c r="P54" s="131">
        <f t="shared" si="7"/>
        <v>1.3333333333333333</v>
      </c>
      <c r="Q54" s="67">
        <v>22</v>
      </c>
      <c r="R54" s="68">
        <f t="shared" si="8"/>
        <v>1.8333333333333333</v>
      </c>
      <c r="S54" s="67">
        <v>49</v>
      </c>
      <c r="T54" s="68">
        <f t="shared" si="9"/>
        <v>4.083333333333333</v>
      </c>
      <c r="U54" s="71">
        <f>[1]Magistrenes!D57</f>
        <v>4</v>
      </c>
      <c r="V54" s="72">
        <f t="shared" si="10"/>
        <v>0.33333333333333331</v>
      </c>
      <c r="W54" s="67">
        <v>8</v>
      </c>
      <c r="X54" s="68">
        <f t="shared" si="11"/>
        <v>0.66666666666666663</v>
      </c>
      <c r="Y54" s="67">
        <f>6+1</f>
        <v>7</v>
      </c>
      <c r="Z54" s="68">
        <f t="shared" si="12"/>
        <v>0.58333333333333337</v>
      </c>
      <c r="AA54" s="73">
        <f>[1]CA!D57</f>
        <v>2</v>
      </c>
      <c r="AB54" s="70">
        <f t="shared" si="13"/>
        <v>0.16666666666666666</v>
      </c>
      <c r="AC54" s="67">
        <v>6</v>
      </c>
      <c r="AD54" s="68">
        <f t="shared" si="14"/>
        <v>0.5</v>
      </c>
      <c r="AE54" s="67">
        <v>22</v>
      </c>
      <c r="AF54" s="68">
        <f t="shared" si="15"/>
        <v>1.8333333333333333</v>
      </c>
      <c r="AG54" s="67">
        <v>3</v>
      </c>
      <c r="AH54" s="68">
        <f t="shared" si="16"/>
        <v>0.25</v>
      </c>
      <c r="AI54" s="67">
        <v>3</v>
      </c>
      <c r="AJ54" s="68">
        <f t="shared" si="17"/>
        <v>0.25</v>
      </c>
      <c r="AK54" s="67">
        <v>21</v>
      </c>
      <c r="AL54" s="68">
        <f t="shared" si="18"/>
        <v>1.75</v>
      </c>
      <c r="AM54" s="67">
        <v>12</v>
      </c>
      <c r="AN54" s="68">
        <f t="shared" si="19"/>
        <v>1</v>
      </c>
      <c r="AO54" s="67">
        <v>2</v>
      </c>
      <c r="AP54" s="68">
        <f t="shared" si="20"/>
        <v>0.16666666666666666</v>
      </c>
      <c r="AQ54" s="67">
        <v>5</v>
      </c>
      <c r="AR54" s="68">
        <f t="shared" si="21"/>
        <v>0.41666666666666669</v>
      </c>
      <c r="AS54" s="67">
        <v>17</v>
      </c>
      <c r="AT54" s="68">
        <f t="shared" si="22"/>
        <v>1.4166666666666667</v>
      </c>
      <c r="AU54" s="67">
        <v>2</v>
      </c>
      <c r="AV54" s="68">
        <f t="shared" si="23"/>
        <v>0.16666666666666666</v>
      </c>
      <c r="AW54" s="132">
        <v>0</v>
      </c>
      <c r="AX54" s="133">
        <f t="shared" si="24"/>
        <v>0</v>
      </c>
      <c r="AY54" s="67">
        <v>4</v>
      </c>
      <c r="AZ54" s="68">
        <f t="shared" si="25"/>
        <v>0.33333333333333331</v>
      </c>
      <c r="BA54" s="74">
        <f t="shared" si="27"/>
        <v>568</v>
      </c>
      <c r="BB54" s="75">
        <f t="shared" si="26"/>
        <v>47.333333333333336</v>
      </c>
    </row>
    <row r="55" spans="1:54" x14ac:dyDescent="0.25">
      <c r="A55" s="156"/>
      <c r="B55" s="119" t="s">
        <v>55</v>
      </c>
      <c r="C55" s="67">
        <v>55</v>
      </c>
      <c r="D55" s="68">
        <f t="shared" si="1"/>
        <v>4.583333333333333</v>
      </c>
      <c r="E55" s="69">
        <v>33</v>
      </c>
      <c r="F55" s="70">
        <f t="shared" si="2"/>
        <v>2.75</v>
      </c>
      <c r="G55" s="67">
        <v>13</v>
      </c>
      <c r="H55" s="68">
        <f t="shared" si="3"/>
        <v>1.0833333333333333</v>
      </c>
      <c r="I55" s="67">
        <v>34</v>
      </c>
      <c r="J55" s="68">
        <f t="shared" si="4"/>
        <v>2.8333333333333335</v>
      </c>
      <c r="K55" s="69">
        <v>10</v>
      </c>
      <c r="L55" s="70">
        <f t="shared" si="5"/>
        <v>0.83333333333333337</v>
      </c>
      <c r="M55" s="67">
        <v>10</v>
      </c>
      <c r="N55" s="68">
        <f t="shared" si="6"/>
        <v>0.83333333333333337</v>
      </c>
      <c r="O55" s="73">
        <f>'[1]FTF-A'!D58</f>
        <v>12</v>
      </c>
      <c r="P55" s="131">
        <f t="shared" si="7"/>
        <v>1</v>
      </c>
      <c r="Q55" s="67">
        <v>3</v>
      </c>
      <c r="R55" s="68">
        <f t="shared" si="8"/>
        <v>0.25</v>
      </c>
      <c r="S55" s="67">
        <v>20</v>
      </c>
      <c r="T55" s="68">
        <f t="shared" si="9"/>
        <v>1.6666666666666667</v>
      </c>
      <c r="U55" s="71">
        <f>[1]Magistrenes!D58</f>
        <v>5</v>
      </c>
      <c r="V55" s="72">
        <f t="shared" si="10"/>
        <v>0.41666666666666669</v>
      </c>
      <c r="W55" s="67">
        <v>0</v>
      </c>
      <c r="X55" s="68">
        <f t="shared" si="11"/>
        <v>0</v>
      </c>
      <c r="Y55" s="67">
        <f>9+0</f>
        <v>9</v>
      </c>
      <c r="Z55" s="68">
        <f t="shared" si="12"/>
        <v>0.75</v>
      </c>
      <c r="AA55" s="73">
        <f>[1]CA!D58</f>
        <v>1</v>
      </c>
      <c r="AB55" s="70">
        <f t="shared" si="13"/>
        <v>8.3333333333333329E-2</v>
      </c>
      <c r="AC55" s="67">
        <v>6</v>
      </c>
      <c r="AD55" s="68">
        <f t="shared" si="14"/>
        <v>0.5</v>
      </c>
      <c r="AE55" s="67">
        <v>20</v>
      </c>
      <c r="AF55" s="68">
        <f t="shared" si="15"/>
        <v>1.6666666666666667</v>
      </c>
      <c r="AG55" s="67">
        <v>2</v>
      </c>
      <c r="AH55" s="68">
        <f t="shared" si="16"/>
        <v>0.16666666666666666</v>
      </c>
      <c r="AI55" s="67">
        <v>2</v>
      </c>
      <c r="AJ55" s="68">
        <f t="shared" si="17"/>
        <v>0.16666666666666666</v>
      </c>
      <c r="AK55" s="67">
        <v>4</v>
      </c>
      <c r="AL55" s="68">
        <f t="shared" si="18"/>
        <v>0.33333333333333331</v>
      </c>
      <c r="AM55" s="67">
        <v>6</v>
      </c>
      <c r="AN55" s="68">
        <f t="shared" si="19"/>
        <v>0.5</v>
      </c>
      <c r="AO55" s="67">
        <v>2</v>
      </c>
      <c r="AP55" s="68">
        <f t="shared" si="20"/>
        <v>0.16666666666666666</v>
      </c>
      <c r="AQ55" s="67">
        <v>3</v>
      </c>
      <c r="AR55" s="68">
        <f t="shared" si="21"/>
        <v>0.25</v>
      </c>
      <c r="AS55" s="67">
        <v>0</v>
      </c>
      <c r="AT55" s="68">
        <f t="shared" si="22"/>
        <v>0</v>
      </c>
      <c r="AU55" s="67">
        <v>4</v>
      </c>
      <c r="AV55" s="68">
        <f t="shared" si="23"/>
        <v>0.33333333333333331</v>
      </c>
      <c r="AW55" s="132">
        <v>1</v>
      </c>
      <c r="AX55" s="133">
        <f t="shared" si="24"/>
        <v>8.3333333333333329E-2</v>
      </c>
      <c r="AY55" s="67">
        <v>2</v>
      </c>
      <c r="AZ55" s="68">
        <f t="shared" si="25"/>
        <v>0.16666666666666666</v>
      </c>
      <c r="BA55" s="74">
        <f t="shared" si="27"/>
        <v>257</v>
      </c>
      <c r="BB55" s="75">
        <f t="shared" si="26"/>
        <v>21.416666666666668</v>
      </c>
    </row>
    <row r="56" spans="1:54" x14ac:dyDescent="0.25">
      <c r="A56" s="156" t="s">
        <v>133</v>
      </c>
      <c r="B56" s="117" t="s">
        <v>46</v>
      </c>
      <c r="C56" s="67">
        <v>393</v>
      </c>
      <c r="D56" s="68">
        <f t="shared" si="1"/>
        <v>32.75</v>
      </c>
      <c r="E56" s="69">
        <v>135</v>
      </c>
      <c r="F56" s="70">
        <f t="shared" si="2"/>
        <v>11.25</v>
      </c>
      <c r="G56" s="67">
        <v>135</v>
      </c>
      <c r="H56" s="68">
        <f t="shared" si="3"/>
        <v>11.25</v>
      </c>
      <c r="I56" s="67">
        <v>98</v>
      </c>
      <c r="J56" s="68">
        <f t="shared" si="4"/>
        <v>8.1666666666666661</v>
      </c>
      <c r="K56" s="69">
        <v>47</v>
      </c>
      <c r="L56" s="70">
        <f t="shared" si="5"/>
        <v>3.9166666666666665</v>
      </c>
      <c r="M56" s="67">
        <v>84</v>
      </c>
      <c r="N56" s="68">
        <f t="shared" si="6"/>
        <v>7</v>
      </c>
      <c r="O56" s="73">
        <f>'[1]FTF-A'!D49</f>
        <v>56</v>
      </c>
      <c r="P56" s="131">
        <f t="shared" si="7"/>
        <v>4.666666666666667</v>
      </c>
      <c r="Q56" s="67">
        <v>94</v>
      </c>
      <c r="R56" s="68">
        <f t="shared" si="8"/>
        <v>7.833333333333333</v>
      </c>
      <c r="S56" s="67">
        <v>60</v>
      </c>
      <c r="T56" s="68">
        <f t="shared" si="9"/>
        <v>5</v>
      </c>
      <c r="U56" s="71">
        <f>[1]Magistrenes!D49</f>
        <v>19</v>
      </c>
      <c r="V56" s="72">
        <f t="shared" si="10"/>
        <v>1.5833333333333333</v>
      </c>
      <c r="W56" s="67">
        <v>50</v>
      </c>
      <c r="X56" s="68">
        <f t="shared" si="11"/>
        <v>4.166666666666667</v>
      </c>
      <c r="Y56" s="67">
        <f>23+22</f>
        <v>45</v>
      </c>
      <c r="Z56" s="68">
        <f t="shared" si="12"/>
        <v>3.75</v>
      </c>
      <c r="AA56" s="73">
        <f>[1]CA!D49</f>
        <v>20</v>
      </c>
      <c r="AB56" s="70">
        <f t="shared" si="13"/>
        <v>1.6666666666666667</v>
      </c>
      <c r="AC56" s="67">
        <v>31</v>
      </c>
      <c r="AD56" s="68">
        <f t="shared" si="14"/>
        <v>2.5833333333333335</v>
      </c>
      <c r="AE56" s="67">
        <v>29</v>
      </c>
      <c r="AF56" s="68">
        <f t="shared" si="15"/>
        <v>2.4166666666666665</v>
      </c>
      <c r="AG56" s="67">
        <v>18</v>
      </c>
      <c r="AH56" s="68">
        <f t="shared" si="16"/>
        <v>1.5</v>
      </c>
      <c r="AI56" s="67">
        <v>20</v>
      </c>
      <c r="AJ56" s="68">
        <f t="shared" si="17"/>
        <v>1.6666666666666667</v>
      </c>
      <c r="AK56" s="67">
        <v>21</v>
      </c>
      <c r="AL56" s="68">
        <f t="shared" si="18"/>
        <v>1.75</v>
      </c>
      <c r="AM56" s="67">
        <v>24</v>
      </c>
      <c r="AN56" s="68">
        <f t="shared" si="19"/>
        <v>2</v>
      </c>
      <c r="AO56" s="67">
        <v>7</v>
      </c>
      <c r="AP56" s="68">
        <f t="shared" si="20"/>
        <v>0.58333333333333337</v>
      </c>
      <c r="AQ56" s="67">
        <v>20</v>
      </c>
      <c r="AR56" s="68">
        <f t="shared" si="21"/>
        <v>1.6666666666666667</v>
      </c>
      <c r="AS56" s="67">
        <v>7</v>
      </c>
      <c r="AT56" s="68">
        <f t="shared" si="22"/>
        <v>0.58333333333333337</v>
      </c>
      <c r="AU56" s="67">
        <v>4</v>
      </c>
      <c r="AV56" s="68">
        <f t="shared" si="23"/>
        <v>0.33333333333333331</v>
      </c>
      <c r="AW56" s="132">
        <v>13</v>
      </c>
      <c r="AX56" s="133">
        <f t="shared" si="24"/>
        <v>1.0833333333333333</v>
      </c>
      <c r="AY56" s="67">
        <v>11</v>
      </c>
      <c r="AZ56" s="68">
        <f t="shared" si="25"/>
        <v>0.91666666666666663</v>
      </c>
      <c r="BA56" s="74">
        <f t="shared" si="27"/>
        <v>1441</v>
      </c>
      <c r="BB56" s="75">
        <f t="shared" si="26"/>
        <v>120.08333333333333</v>
      </c>
    </row>
    <row r="57" spans="1:54" x14ac:dyDescent="0.25">
      <c r="A57" s="156"/>
      <c r="B57" s="118" t="s">
        <v>56</v>
      </c>
      <c r="C57" s="67">
        <v>590</v>
      </c>
      <c r="D57" s="68">
        <f t="shared" si="1"/>
        <v>49.166666666666664</v>
      </c>
      <c r="E57" s="69">
        <v>386</v>
      </c>
      <c r="F57" s="70">
        <f t="shared" si="2"/>
        <v>32.166666666666664</v>
      </c>
      <c r="G57" s="67">
        <v>222</v>
      </c>
      <c r="H57" s="68">
        <f t="shared" si="3"/>
        <v>18.5</v>
      </c>
      <c r="I57" s="67">
        <v>198</v>
      </c>
      <c r="J57" s="68">
        <f t="shared" si="4"/>
        <v>16.5</v>
      </c>
      <c r="K57" s="69">
        <v>40</v>
      </c>
      <c r="L57" s="70">
        <f t="shared" si="5"/>
        <v>3.3333333333333335</v>
      </c>
      <c r="M57" s="67">
        <v>181</v>
      </c>
      <c r="N57" s="68">
        <f t="shared" si="6"/>
        <v>15.083333333333334</v>
      </c>
      <c r="O57" s="73">
        <f>'[1]FTF-A'!D59</f>
        <v>76</v>
      </c>
      <c r="P57" s="131">
        <f t="shared" si="7"/>
        <v>6.333333333333333</v>
      </c>
      <c r="Q57" s="67">
        <v>122</v>
      </c>
      <c r="R57" s="68">
        <f t="shared" si="8"/>
        <v>10.166666666666666</v>
      </c>
      <c r="S57" s="67">
        <v>104</v>
      </c>
      <c r="T57" s="68">
        <f t="shared" si="9"/>
        <v>8.6666666666666661</v>
      </c>
      <c r="U57" s="71">
        <f>[1]Magistrenes!D59</f>
        <v>19</v>
      </c>
      <c r="V57" s="72">
        <f t="shared" si="10"/>
        <v>1.5833333333333333</v>
      </c>
      <c r="W57" s="67">
        <v>57</v>
      </c>
      <c r="X57" s="68">
        <f t="shared" si="11"/>
        <v>4.75</v>
      </c>
      <c r="Y57" s="67">
        <f>18+23</f>
        <v>41</v>
      </c>
      <c r="Z57" s="68">
        <f t="shared" si="12"/>
        <v>3.4166666666666665</v>
      </c>
      <c r="AA57" s="73">
        <f>[1]CA!D59</f>
        <v>17</v>
      </c>
      <c r="AB57" s="70">
        <f t="shared" si="13"/>
        <v>1.4166666666666667</v>
      </c>
      <c r="AC57" s="67">
        <v>70</v>
      </c>
      <c r="AD57" s="68">
        <f t="shared" si="14"/>
        <v>5.833333333333333</v>
      </c>
      <c r="AE57" s="67">
        <v>66</v>
      </c>
      <c r="AF57" s="68">
        <f t="shared" si="15"/>
        <v>5.5</v>
      </c>
      <c r="AG57" s="67">
        <v>30</v>
      </c>
      <c r="AH57" s="68">
        <f t="shared" si="16"/>
        <v>2.5</v>
      </c>
      <c r="AI57" s="67">
        <v>30</v>
      </c>
      <c r="AJ57" s="68">
        <f t="shared" si="17"/>
        <v>2.5</v>
      </c>
      <c r="AK57" s="67">
        <v>33</v>
      </c>
      <c r="AL57" s="68">
        <f t="shared" si="18"/>
        <v>2.75</v>
      </c>
      <c r="AM57" s="67">
        <v>43</v>
      </c>
      <c r="AN57" s="68">
        <f t="shared" si="19"/>
        <v>3.5833333333333335</v>
      </c>
      <c r="AO57" s="67">
        <v>9</v>
      </c>
      <c r="AP57" s="68">
        <f t="shared" si="20"/>
        <v>0.75</v>
      </c>
      <c r="AQ57" s="67">
        <v>39</v>
      </c>
      <c r="AR57" s="68">
        <f t="shared" si="21"/>
        <v>3.25</v>
      </c>
      <c r="AS57" s="67">
        <v>38</v>
      </c>
      <c r="AT57" s="68">
        <f t="shared" si="22"/>
        <v>3.1666666666666665</v>
      </c>
      <c r="AU57" s="67">
        <v>13</v>
      </c>
      <c r="AV57" s="68">
        <f t="shared" si="23"/>
        <v>1.0833333333333333</v>
      </c>
      <c r="AW57" s="132">
        <v>12</v>
      </c>
      <c r="AX57" s="133">
        <f t="shared" si="24"/>
        <v>1</v>
      </c>
      <c r="AY57" s="67">
        <v>15</v>
      </c>
      <c r="AZ57" s="68">
        <f t="shared" si="25"/>
        <v>1.25</v>
      </c>
      <c r="BA57" s="74">
        <f t="shared" si="27"/>
        <v>2451</v>
      </c>
      <c r="BB57" s="75">
        <f t="shared" si="26"/>
        <v>204.25</v>
      </c>
    </row>
    <row r="58" spans="1:54" x14ac:dyDescent="0.25">
      <c r="A58" s="156"/>
      <c r="B58" s="118" t="s">
        <v>57</v>
      </c>
      <c r="C58" s="67">
        <v>299</v>
      </c>
      <c r="D58" s="68">
        <f t="shared" si="1"/>
        <v>24.916666666666668</v>
      </c>
      <c r="E58" s="69">
        <v>156</v>
      </c>
      <c r="F58" s="70">
        <f t="shared" si="2"/>
        <v>13</v>
      </c>
      <c r="G58" s="67">
        <v>87</v>
      </c>
      <c r="H58" s="68">
        <f t="shared" si="3"/>
        <v>7.25</v>
      </c>
      <c r="I58" s="67">
        <v>72</v>
      </c>
      <c r="J58" s="68">
        <f t="shared" si="4"/>
        <v>6</v>
      </c>
      <c r="K58" s="69">
        <v>17</v>
      </c>
      <c r="L58" s="70">
        <f t="shared" si="5"/>
        <v>1.4166666666666667</v>
      </c>
      <c r="M58" s="67">
        <v>66</v>
      </c>
      <c r="N58" s="68">
        <f t="shared" si="6"/>
        <v>5.5</v>
      </c>
      <c r="O58" s="73">
        <f>'[1]FTF-A'!D60</f>
        <v>18</v>
      </c>
      <c r="P58" s="131">
        <f t="shared" si="7"/>
        <v>1.5</v>
      </c>
      <c r="Q58" s="67">
        <v>65</v>
      </c>
      <c r="R58" s="68">
        <f t="shared" si="8"/>
        <v>5.416666666666667</v>
      </c>
      <c r="S58" s="67">
        <v>37</v>
      </c>
      <c r="T58" s="68">
        <f t="shared" si="9"/>
        <v>3.0833333333333335</v>
      </c>
      <c r="U58" s="71">
        <f>[1]Magistrenes!D60</f>
        <v>5</v>
      </c>
      <c r="V58" s="72">
        <f t="shared" si="10"/>
        <v>0.41666666666666669</v>
      </c>
      <c r="W58" s="67">
        <v>35</v>
      </c>
      <c r="X58" s="68">
        <f t="shared" si="11"/>
        <v>2.9166666666666665</v>
      </c>
      <c r="Y58" s="67">
        <f>10+8</f>
        <v>18</v>
      </c>
      <c r="Z58" s="68">
        <f t="shared" si="12"/>
        <v>1.5</v>
      </c>
      <c r="AA58" s="73">
        <f>[1]CA!D60</f>
        <v>9</v>
      </c>
      <c r="AB58" s="70">
        <f t="shared" si="13"/>
        <v>0.75</v>
      </c>
      <c r="AC58" s="67">
        <v>22</v>
      </c>
      <c r="AD58" s="68">
        <f t="shared" si="14"/>
        <v>1.8333333333333333</v>
      </c>
      <c r="AE58" s="67">
        <v>16</v>
      </c>
      <c r="AF58" s="68">
        <f t="shared" si="15"/>
        <v>1.3333333333333333</v>
      </c>
      <c r="AG58" s="67">
        <v>9</v>
      </c>
      <c r="AH58" s="68">
        <f t="shared" si="16"/>
        <v>0.75</v>
      </c>
      <c r="AI58" s="67">
        <v>9</v>
      </c>
      <c r="AJ58" s="68">
        <f t="shared" si="17"/>
        <v>0.75</v>
      </c>
      <c r="AK58" s="67">
        <v>7</v>
      </c>
      <c r="AL58" s="68">
        <f t="shared" si="18"/>
        <v>0.58333333333333337</v>
      </c>
      <c r="AM58" s="67">
        <v>20</v>
      </c>
      <c r="AN58" s="68">
        <f t="shared" si="19"/>
        <v>1.6666666666666667</v>
      </c>
      <c r="AO58" s="67">
        <v>8</v>
      </c>
      <c r="AP58" s="68">
        <f t="shared" si="20"/>
        <v>0.66666666666666663</v>
      </c>
      <c r="AQ58" s="67">
        <v>21</v>
      </c>
      <c r="AR58" s="68">
        <f t="shared" si="21"/>
        <v>1.75</v>
      </c>
      <c r="AS58" s="67">
        <v>15</v>
      </c>
      <c r="AT58" s="68">
        <f t="shared" si="22"/>
        <v>1.25</v>
      </c>
      <c r="AU58" s="67">
        <v>7</v>
      </c>
      <c r="AV58" s="68">
        <f t="shared" si="23"/>
        <v>0.58333333333333337</v>
      </c>
      <c r="AW58" s="132">
        <v>14</v>
      </c>
      <c r="AX58" s="133">
        <f t="shared" si="24"/>
        <v>1.1666666666666667</v>
      </c>
      <c r="AY58" s="67">
        <v>6</v>
      </c>
      <c r="AZ58" s="68">
        <f t="shared" si="25"/>
        <v>0.5</v>
      </c>
      <c r="BA58" s="74">
        <f t="shared" si="27"/>
        <v>1038</v>
      </c>
      <c r="BB58" s="75">
        <f t="shared" si="26"/>
        <v>86.5</v>
      </c>
    </row>
    <row r="59" spans="1:54" x14ac:dyDescent="0.25">
      <c r="A59" s="156"/>
      <c r="B59" s="118" t="s">
        <v>58</v>
      </c>
      <c r="C59" s="67">
        <v>673</v>
      </c>
      <c r="D59" s="68">
        <f t="shared" si="1"/>
        <v>56.083333333333336</v>
      </c>
      <c r="E59" s="69">
        <v>438</v>
      </c>
      <c r="F59" s="70">
        <f t="shared" si="2"/>
        <v>36.5</v>
      </c>
      <c r="G59" s="67">
        <v>277</v>
      </c>
      <c r="H59" s="68">
        <f t="shared" si="3"/>
        <v>23.083333333333332</v>
      </c>
      <c r="I59" s="67">
        <v>246</v>
      </c>
      <c r="J59" s="68">
        <f t="shared" si="4"/>
        <v>20.5</v>
      </c>
      <c r="K59" s="69">
        <v>158</v>
      </c>
      <c r="L59" s="70">
        <f t="shared" si="5"/>
        <v>13.166666666666666</v>
      </c>
      <c r="M59" s="67">
        <v>116</v>
      </c>
      <c r="N59" s="68">
        <f t="shared" si="6"/>
        <v>9.6666666666666661</v>
      </c>
      <c r="O59" s="73">
        <f>'[1]FTF-A'!D61</f>
        <v>85</v>
      </c>
      <c r="P59" s="131">
        <f t="shared" si="7"/>
        <v>7.083333333333333</v>
      </c>
      <c r="Q59" s="67">
        <v>109</v>
      </c>
      <c r="R59" s="68">
        <f t="shared" si="8"/>
        <v>9.0833333333333339</v>
      </c>
      <c r="S59" s="67">
        <v>146</v>
      </c>
      <c r="T59" s="68">
        <f t="shared" si="9"/>
        <v>12.166666666666666</v>
      </c>
      <c r="U59" s="71">
        <f>[1]Magistrenes!D61</f>
        <v>19</v>
      </c>
      <c r="V59" s="72">
        <f t="shared" si="10"/>
        <v>1.5833333333333333</v>
      </c>
      <c r="W59" s="67">
        <v>86</v>
      </c>
      <c r="X59" s="68">
        <f t="shared" si="11"/>
        <v>7.166666666666667</v>
      </c>
      <c r="Y59" s="67">
        <f>27+13</f>
        <v>40</v>
      </c>
      <c r="Z59" s="68">
        <f t="shared" si="12"/>
        <v>3.3333333333333335</v>
      </c>
      <c r="AA59" s="73">
        <f>[1]CA!D61</f>
        <v>45</v>
      </c>
      <c r="AB59" s="70">
        <f t="shared" si="13"/>
        <v>3.75</v>
      </c>
      <c r="AC59" s="67">
        <v>70</v>
      </c>
      <c r="AD59" s="68">
        <f t="shared" si="14"/>
        <v>5.833333333333333</v>
      </c>
      <c r="AE59" s="67">
        <v>39</v>
      </c>
      <c r="AF59" s="68">
        <f t="shared" si="15"/>
        <v>3.25</v>
      </c>
      <c r="AG59" s="67">
        <v>51</v>
      </c>
      <c r="AH59" s="68">
        <f t="shared" si="16"/>
        <v>4.25</v>
      </c>
      <c r="AI59" s="67">
        <v>67</v>
      </c>
      <c r="AJ59" s="68">
        <f t="shared" si="17"/>
        <v>5.583333333333333</v>
      </c>
      <c r="AK59" s="67">
        <v>49</v>
      </c>
      <c r="AL59" s="68">
        <f t="shared" si="18"/>
        <v>4.083333333333333</v>
      </c>
      <c r="AM59" s="67">
        <v>37</v>
      </c>
      <c r="AN59" s="68">
        <f t="shared" si="19"/>
        <v>3.0833333333333335</v>
      </c>
      <c r="AO59" s="67">
        <v>8</v>
      </c>
      <c r="AP59" s="68">
        <f t="shared" si="20"/>
        <v>0.66666666666666663</v>
      </c>
      <c r="AQ59" s="67">
        <v>38</v>
      </c>
      <c r="AR59" s="68">
        <f t="shared" si="21"/>
        <v>3.1666666666666665</v>
      </c>
      <c r="AS59" s="67">
        <v>58</v>
      </c>
      <c r="AT59" s="68">
        <f t="shared" si="22"/>
        <v>4.833333333333333</v>
      </c>
      <c r="AU59" s="67">
        <v>22</v>
      </c>
      <c r="AV59" s="68">
        <f t="shared" si="23"/>
        <v>1.8333333333333333</v>
      </c>
      <c r="AW59" s="132">
        <v>32</v>
      </c>
      <c r="AX59" s="133">
        <f t="shared" si="24"/>
        <v>2.6666666666666665</v>
      </c>
      <c r="AY59" s="67">
        <v>17</v>
      </c>
      <c r="AZ59" s="68">
        <f t="shared" si="25"/>
        <v>1.4166666666666667</v>
      </c>
      <c r="BA59" s="74">
        <f t="shared" si="27"/>
        <v>2926</v>
      </c>
      <c r="BB59" s="75">
        <f t="shared" si="26"/>
        <v>243.83333333333334</v>
      </c>
    </row>
    <row r="60" spans="1:54" x14ac:dyDescent="0.25">
      <c r="A60" s="156"/>
      <c r="B60" s="118" t="s">
        <v>59</v>
      </c>
      <c r="C60" s="67">
        <v>442</v>
      </c>
      <c r="D60" s="68">
        <f t="shared" si="1"/>
        <v>36.833333333333336</v>
      </c>
      <c r="E60" s="69">
        <v>331</v>
      </c>
      <c r="F60" s="70">
        <f t="shared" si="2"/>
        <v>27.583333333333332</v>
      </c>
      <c r="G60" s="67">
        <v>140</v>
      </c>
      <c r="H60" s="68">
        <f t="shared" si="3"/>
        <v>11.666666666666666</v>
      </c>
      <c r="I60" s="67">
        <v>164</v>
      </c>
      <c r="J60" s="68">
        <f t="shared" si="4"/>
        <v>13.666666666666666</v>
      </c>
      <c r="K60" s="69">
        <v>22</v>
      </c>
      <c r="L60" s="70">
        <f t="shared" si="5"/>
        <v>1.8333333333333333</v>
      </c>
      <c r="M60" s="67">
        <v>240</v>
      </c>
      <c r="N60" s="68">
        <f t="shared" si="6"/>
        <v>20</v>
      </c>
      <c r="O60" s="73">
        <f>'[1]FTF-A'!D62</f>
        <v>47</v>
      </c>
      <c r="P60" s="131">
        <f t="shared" si="7"/>
        <v>3.9166666666666665</v>
      </c>
      <c r="Q60" s="67">
        <v>88</v>
      </c>
      <c r="R60" s="68">
        <f t="shared" si="8"/>
        <v>7.333333333333333</v>
      </c>
      <c r="S60" s="67">
        <v>98</v>
      </c>
      <c r="T60" s="68">
        <f t="shared" si="9"/>
        <v>8.1666666666666661</v>
      </c>
      <c r="U60" s="71">
        <f>[1]Magistrenes!D62</f>
        <v>5</v>
      </c>
      <c r="V60" s="72">
        <f t="shared" si="10"/>
        <v>0.41666666666666669</v>
      </c>
      <c r="W60" s="67">
        <v>49</v>
      </c>
      <c r="X60" s="68">
        <f t="shared" si="11"/>
        <v>4.083333333333333</v>
      </c>
      <c r="Y60" s="67">
        <f>19+8</f>
        <v>27</v>
      </c>
      <c r="Z60" s="68">
        <f t="shared" si="12"/>
        <v>2.25</v>
      </c>
      <c r="AA60" s="73">
        <f>[1]CA!D62</f>
        <v>7</v>
      </c>
      <c r="AB60" s="70">
        <f t="shared" si="13"/>
        <v>0.58333333333333337</v>
      </c>
      <c r="AC60" s="67">
        <v>40</v>
      </c>
      <c r="AD60" s="68">
        <f t="shared" si="14"/>
        <v>3.3333333333333335</v>
      </c>
      <c r="AE60" s="67">
        <v>27</v>
      </c>
      <c r="AF60" s="68">
        <f t="shared" si="15"/>
        <v>2.25</v>
      </c>
      <c r="AG60" s="67">
        <v>11</v>
      </c>
      <c r="AH60" s="68">
        <f t="shared" si="16"/>
        <v>0.91666666666666663</v>
      </c>
      <c r="AI60" s="67">
        <v>16</v>
      </c>
      <c r="AJ60" s="68">
        <f t="shared" si="17"/>
        <v>1.3333333333333333</v>
      </c>
      <c r="AK60" s="67">
        <v>21</v>
      </c>
      <c r="AL60" s="68">
        <f t="shared" si="18"/>
        <v>1.75</v>
      </c>
      <c r="AM60" s="67">
        <v>40</v>
      </c>
      <c r="AN60" s="68">
        <f t="shared" si="19"/>
        <v>3.3333333333333335</v>
      </c>
      <c r="AO60" s="67">
        <v>3</v>
      </c>
      <c r="AP60" s="68">
        <f t="shared" si="20"/>
        <v>0.25</v>
      </c>
      <c r="AQ60" s="67">
        <v>12</v>
      </c>
      <c r="AR60" s="68">
        <f t="shared" si="21"/>
        <v>1</v>
      </c>
      <c r="AS60" s="67">
        <v>25</v>
      </c>
      <c r="AT60" s="68">
        <f t="shared" si="22"/>
        <v>2.0833333333333335</v>
      </c>
      <c r="AU60" s="67">
        <v>25</v>
      </c>
      <c r="AV60" s="68">
        <f t="shared" si="23"/>
        <v>2.0833333333333335</v>
      </c>
      <c r="AW60" s="132">
        <v>8</v>
      </c>
      <c r="AX60" s="133">
        <f t="shared" si="24"/>
        <v>0.66666666666666663</v>
      </c>
      <c r="AY60" s="67">
        <v>8</v>
      </c>
      <c r="AZ60" s="68">
        <f t="shared" si="25"/>
        <v>0.66666666666666663</v>
      </c>
      <c r="BA60" s="74">
        <f t="shared" si="27"/>
        <v>1896</v>
      </c>
      <c r="BB60" s="75">
        <f t="shared" si="26"/>
        <v>158</v>
      </c>
    </row>
    <row r="61" spans="1:54" x14ac:dyDescent="0.25">
      <c r="A61" s="156"/>
      <c r="B61" s="118" t="s">
        <v>60</v>
      </c>
      <c r="C61" s="67">
        <v>1132</v>
      </c>
      <c r="D61" s="68">
        <f t="shared" si="1"/>
        <v>94.333333333333329</v>
      </c>
      <c r="E61" s="69">
        <v>632</v>
      </c>
      <c r="F61" s="70">
        <f t="shared" si="2"/>
        <v>52.666666666666664</v>
      </c>
      <c r="G61" s="67">
        <v>441</v>
      </c>
      <c r="H61" s="68">
        <f t="shared" si="3"/>
        <v>36.75</v>
      </c>
      <c r="I61" s="67">
        <v>427</v>
      </c>
      <c r="J61" s="68">
        <f t="shared" si="4"/>
        <v>35.583333333333336</v>
      </c>
      <c r="K61" s="69">
        <v>133</v>
      </c>
      <c r="L61" s="70">
        <f t="shared" si="5"/>
        <v>11.083333333333334</v>
      </c>
      <c r="M61" s="67">
        <v>195</v>
      </c>
      <c r="N61" s="68">
        <f t="shared" si="6"/>
        <v>16.25</v>
      </c>
      <c r="O61" s="73">
        <f>'[1]FTF-A'!D63</f>
        <v>170</v>
      </c>
      <c r="P61" s="131">
        <f t="shared" si="7"/>
        <v>14.166666666666666</v>
      </c>
      <c r="Q61" s="67">
        <v>523</v>
      </c>
      <c r="R61" s="68">
        <f t="shared" si="8"/>
        <v>43.583333333333336</v>
      </c>
      <c r="S61" s="67">
        <v>197</v>
      </c>
      <c r="T61" s="68">
        <f t="shared" si="9"/>
        <v>16.416666666666668</v>
      </c>
      <c r="U61" s="71">
        <f>[1]Magistrenes!D63</f>
        <v>41</v>
      </c>
      <c r="V61" s="72">
        <f t="shared" si="10"/>
        <v>3.4166666666666665</v>
      </c>
      <c r="W61" s="67">
        <v>99</v>
      </c>
      <c r="X61" s="68">
        <f t="shared" si="11"/>
        <v>8.25</v>
      </c>
      <c r="Y61" s="67">
        <f>50+29</f>
        <v>79</v>
      </c>
      <c r="Z61" s="68">
        <f t="shared" si="12"/>
        <v>6.583333333333333</v>
      </c>
      <c r="AA61" s="73">
        <f>[1]CA!D63</f>
        <v>49</v>
      </c>
      <c r="AB61" s="70">
        <f t="shared" si="13"/>
        <v>4.083333333333333</v>
      </c>
      <c r="AC61" s="67">
        <v>173</v>
      </c>
      <c r="AD61" s="68">
        <f t="shared" si="14"/>
        <v>14.416666666666666</v>
      </c>
      <c r="AE61" s="67">
        <v>140</v>
      </c>
      <c r="AF61" s="68">
        <f t="shared" si="15"/>
        <v>11.666666666666666</v>
      </c>
      <c r="AG61" s="67">
        <v>162</v>
      </c>
      <c r="AH61" s="68">
        <f t="shared" si="16"/>
        <v>13.5</v>
      </c>
      <c r="AI61" s="67">
        <v>107</v>
      </c>
      <c r="AJ61" s="68">
        <f t="shared" si="17"/>
        <v>8.9166666666666661</v>
      </c>
      <c r="AK61" s="67">
        <v>78</v>
      </c>
      <c r="AL61" s="68">
        <f t="shared" si="18"/>
        <v>6.5</v>
      </c>
      <c r="AM61" s="67">
        <v>99</v>
      </c>
      <c r="AN61" s="68">
        <f t="shared" si="19"/>
        <v>8.25</v>
      </c>
      <c r="AO61" s="67">
        <v>15</v>
      </c>
      <c r="AP61" s="68">
        <f t="shared" si="20"/>
        <v>1.25</v>
      </c>
      <c r="AQ61" s="67">
        <v>38</v>
      </c>
      <c r="AR61" s="68">
        <f t="shared" si="21"/>
        <v>3.1666666666666665</v>
      </c>
      <c r="AS61" s="67">
        <v>269</v>
      </c>
      <c r="AT61" s="68">
        <f t="shared" si="22"/>
        <v>22.416666666666668</v>
      </c>
      <c r="AU61" s="67">
        <v>58</v>
      </c>
      <c r="AV61" s="68">
        <f t="shared" si="23"/>
        <v>4.833333333333333</v>
      </c>
      <c r="AW61" s="132">
        <v>43</v>
      </c>
      <c r="AX61" s="133">
        <f t="shared" si="24"/>
        <v>3.5833333333333335</v>
      </c>
      <c r="AY61" s="67">
        <v>36</v>
      </c>
      <c r="AZ61" s="68">
        <f t="shared" si="25"/>
        <v>3</v>
      </c>
      <c r="BA61" s="74">
        <f t="shared" si="27"/>
        <v>5336</v>
      </c>
      <c r="BB61" s="75">
        <f t="shared" si="26"/>
        <v>444.66666666666669</v>
      </c>
    </row>
    <row r="62" spans="1:54" x14ac:dyDescent="0.25">
      <c r="A62" s="156"/>
      <c r="B62" s="118" t="s">
        <v>61</v>
      </c>
      <c r="C62" s="67">
        <v>567</v>
      </c>
      <c r="D62" s="68">
        <f t="shared" si="1"/>
        <v>47.25</v>
      </c>
      <c r="E62" s="69">
        <v>283</v>
      </c>
      <c r="F62" s="70">
        <f t="shared" si="2"/>
        <v>23.583333333333332</v>
      </c>
      <c r="G62" s="67">
        <v>133</v>
      </c>
      <c r="H62" s="68">
        <f t="shared" si="3"/>
        <v>11.083333333333334</v>
      </c>
      <c r="I62" s="67">
        <v>160</v>
      </c>
      <c r="J62" s="68">
        <f t="shared" si="4"/>
        <v>13.333333333333334</v>
      </c>
      <c r="K62" s="69">
        <v>28</v>
      </c>
      <c r="L62" s="70">
        <f t="shared" si="5"/>
        <v>2.3333333333333335</v>
      </c>
      <c r="M62" s="67">
        <v>110</v>
      </c>
      <c r="N62" s="68">
        <f t="shared" si="6"/>
        <v>9.1666666666666661</v>
      </c>
      <c r="O62" s="73">
        <f>'[1]FTF-A'!D64</f>
        <v>52</v>
      </c>
      <c r="P62" s="131">
        <f t="shared" si="7"/>
        <v>4.333333333333333</v>
      </c>
      <c r="Q62" s="67">
        <v>152</v>
      </c>
      <c r="R62" s="68">
        <f t="shared" si="8"/>
        <v>12.666666666666666</v>
      </c>
      <c r="S62" s="67">
        <v>78</v>
      </c>
      <c r="T62" s="68">
        <f t="shared" si="9"/>
        <v>6.5</v>
      </c>
      <c r="U62" s="71">
        <f>[1]Magistrenes!D64</f>
        <v>7</v>
      </c>
      <c r="V62" s="72">
        <f t="shared" si="10"/>
        <v>0.58333333333333337</v>
      </c>
      <c r="W62" s="67">
        <v>56</v>
      </c>
      <c r="X62" s="68">
        <f t="shared" si="11"/>
        <v>4.666666666666667</v>
      </c>
      <c r="Y62" s="67">
        <f>18+19</f>
        <v>37</v>
      </c>
      <c r="Z62" s="68">
        <f t="shared" si="12"/>
        <v>3.0833333333333335</v>
      </c>
      <c r="AA62" s="73">
        <f>[1]CA!D64</f>
        <v>8</v>
      </c>
      <c r="AB62" s="70">
        <f t="shared" si="13"/>
        <v>0.66666666666666663</v>
      </c>
      <c r="AC62" s="67">
        <v>64</v>
      </c>
      <c r="AD62" s="68">
        <f t="shared" si="14"/>
        <v>5.333333333333333</v>
      </c>
      <c r="AE62" s="67">
        <v>43</v>
      </c>
      <c r="AF62" s="68">
        <f t="shared" si="15"/>
        <v>3.5833333333333335</v>
      </c>
      <c r="AG62" s="67">
        <v>31</v>
      </c>
      <c r="AH62" s="68">
        <f t="shared" si="16"/>
        <v>2.5833333333333335</v>
      </c>
      <c r="AI62" s="67">
        <v>26</v>
      </c>
      <c r="AJ62" s="68">
        <f t="shared" si="17"/>
        <v>2.1666666666666665</v>
      </c>
      <c r="AK62" s="67">
        <v>18</v>
      </c>
      <c r="AL62" s="68">
        <f t="shared" si="18"/>
        <v>1.5</v>
      </c>
      <c r="AM62" s="67">
        <v>19</v>
      </c>
      <c r="AN62" s="68">
        <f t="shared" si="19"/>
        <v>1.5833333333333333</v>
      </c>
      <c r="AO62" s="67">
        <v>3</v>
      </c>
      <c r="AP62" s="68">
        <f t="shared" si="20"/>
        <v>0.25</v>
      </c>
      <c r="AQ62" s="67">
        <v>15</v>
      </c>
      <c r="AR62" s="68">
        <f t="shared" si="21"/>
        <v>1.25</v>
      </c>
      <c r="AS62" s="67">
        <v>40</v>
      </c>
      <c r="AT62" s="68">
        <f t="shared" si="22"/>
        <v>3.3333333333333335</v>
      </c>
      <c r="AU62" s="67">
        <v>14</v>
      </c>
      <c r="AV62" s="68">
        <f t="shared" si="23"/>
        <v>1.1666666666666667</v>
      </c>
      <c r="AW62" s="132">
        <v>14</v>
      </c>
      <c r="AX62" s="133">
        <f t="shared" si="24"/>
        <v>1.1666666666666667</v>
      </c>
      <c r="AY62" s="67">
        <v>10</v>
      </c>
      <c r="AZ62" s="68">
        <f t="shared" si="25"/>
        <v>0.83333333333333337</v>
      </c>
      <c r="BA62" s="74">
        <f t="shared" si="27"/>
        <v>1968</v>
      </c>
      <c r="BB62" s="75">
        <f t="shared" si="26"/>
        <v>164</v>
      </c>
    </row>
    <row r="63" spans="1:54" x14ac:dyDescent="0.25">
      <c r="A63" s="156"/>
      <c r="B63" s="118" t="s">
        <v>62</v>
      </c>
      <c r="C63" s="67">
        <v>464</v>
      </c>
      <c r="D63" s="68">
        <f t="shared" si="1"/>
        <v>38.666666666666664</v>
      </c>
      <c r="E63" s="69">
        <v>297</v>
      </c>
      <c r="F63" s="70">
        <f t="shared" si="2"/>
        <v>24.75</v>
      </c>
      <c r="G63" s="67">
        <v>147</v>
      </c>
      <c r="H63" s="68">
        <f t="shared" si="3"/>
        <v>12.25</v>
      </c>
      <c r="I63" s="67">
        <v>136</v>
      </c>
      <c r="J63" s="68">
        <f t="shared" si="4"/>
        <v>11.333333333333334</v>
      </c>
      <c r="K63" s="69">
        <v>28</v>
      </c>
      <c r="L63" s="70">
        <f t="shared" si="5"/>
        <v>2.3333333333333335</v>
      </c>
      <c r="M63" s="67">
        <v>95</v>
      </c>
      <c r="N63" s="68">
        <f t="shared" si="6"/>
        <v>7.916666666666667</v>
      </c>
      <c r="O63" s="73">
        <f>'[1]FTF-A'!D65</f>
        <v>64</v>
      </c>
      <c r="P63" s="131">
        <f t="shared" si="7"/>
        <v>5.333333333333333</v>
      </c>
      <c r="Q63" s="67">
        <v>144</v>
      </c>
      <c r="R63" s="68">
        <f t="shared" si="8"/>
        <v>12</v>
      </c>
      <c r="S63" s="67">
        <v>66</v>
      </c>
      <c r="T63" s="68">
        <f t="shared" si="9"/>
        <v>5.5</v>
      </c>
      <c r="U63" s="71">
        <f>[1]Magistrenes!D65</f>
        <v>10</v>
      </c>
      <c r="V63" s="72">
        <f t="shared" si="10"/>
        <v>0.83333333333333337</v>
      </c>
      <c r="W63" s="67">
        <v>58</v>
      </c>
      <c r="X63" s="68">
        <f t="shared" si="11"/>
        <v>4.833333333333333</v>
      </c>
      <c r="Y63" s="67">
        <f>12+24</f>
        <v>36</v>
      </c>
      <c r="Z63" s="68">
        <f t="shared" si="12"/>
        <v>3</v>
      </c>
      <c r="AA63" s="73">
        <f>[1]CA!D65</f>
        <v>14</v>
      </c>
      <c r="AB63" s="70">
        <f t="shared" si="13"/>
        <v>1.1666666666666667</v>
      </c>
      <c r="AC63" s="67">
        <v>28</v>
      </c>
      <c r="AD63" s="68">
        <f t="shared" si="14"/>
        <v>2.3333333333333335</v>
      </c>
      <c r="AE63" s="67">
        <v>38</v>
      </c>
      <c r="AF63" s="68">
        <f t="shared" si="15"/>
        <v>3.1666666666666665</v>
      </c>
      <c r="AG63" s="67">
        <v>29</v>
      </c>
      <c r="AH63" s="68">
        <f t="shared" si="16"/>
        <v>2.4166666666666665</v>
      </c>
      <c r="AI63" s="67">
        <v>15</v>
      </c>
      <c r="AJ63" s="68">
        <f t="shared" si="17"/>
        <v>1.25</v>
      </c>
      <c r="AK63" s="67">
        <v>14</v>
      </c>
      <c r="AL63" s="68">
        <f t="shared" si="18"/>
        <v>1.1666666666666667</v>
      </c>
      <c r="AM63" s="67">
        <v>26</v>
      </c>
      <c r="AN63" s="68">
        <f t="shared" si="19"/>
        <v>2.1666666666666665</v>
      </c>
      <c r="AO63" s="67">
        <v>2</v>
      </c>
      <c r="AP63" s="68">
        <f t="shared" si="20"/>
        <v>0.16666666666666666</v>
      </c>
      <c r="AQ63" s="67">
        <v>25</v>
      </c>
      <c r="AR63" s="68">
        <f t="shared" si="21"/>
        <v>2.0833333333333335</v>
      </c>
      <c r="AS63" s="67">
        <v>42</v>
      </c>
      <c r="AT63" s="68">
        <f t="shared" si="22"/>
        <v>3.5</v>
      </c>
      <c r="AU63" s="67">
        <v>19</v>
      </c>
      <c r="AV63" s="68">
        <f t="shared" si="23"/>
        <v>1.5833333333333333</v>
      </c>
      <c r="AW63" s="132">
        <v>17</v>
      </c>
      <c r="AX63" s="133">
        <f t="shared" si="24"/>
        <v>1.4166666666666667</v>
      </c>
      <c r="AY63" s="67">
        <v>7</v>
      </c>
      <c r="AZ63" s="68">
        <f t="shared" si="25"/>
        <v>0.58333333333333337</v>
      </c>
      <c r="BA63" s="74">
        <f t="shared" si="27"/>
        <v>1821</v>
      </c>
      <c r="BB63" s="75">
        <f t="shared" si="26"/>
        <v>151.75</v>
      </c>
    </row>
    <row r="64" spans="1:54" x14ac:dyDescent="0.25">
      <c r="A64" s="156"/>
      <c r="B64" s="118" t="s">
        <v>63</v>
      </c>
      <c r="C64" s="67">
        <v>567</v>
      </c>
      <c r="D64" s="68">
        <f t="shared" si="1"/>
        <v>47.25</v>
      </c>
      <c r="E64" s="69">
        <v>483</v>
      </c>
      <c r="F64" s="70">
        <f t="shared" si="2"/>
        <v>40.25</v>
      </c>
      <c r="G64" s="67">
        <v>262</v>
      </c>
      <c r="H64" s="68">
        <f t="shared" si="3"/>
        <v>21.833333333333332</v>
      </c>
      <c r="I64" s="67">
        <v>248</v>
      </c>
      <c r="J64" s="68">
        <f t="shared" si="4"/>
        <v>20.666666666666668</v>
      </c>
      <c r="K64" s="69">
        <v>48</v>
      </c>
      <c r="L64" s="70">
        <f t="shared" si="5"/>
        <v>4</v>
      </c>
      <c r="M64" s="67">
        <v>133</v>
      </c>
      <c r="N64" s="68">
        <f t="shared" si="6"/>
        <v>11.083333333333334</v>
      </c>
      <c r="O64" s="73">
        <f>'[1]FTF-A'!D66</f>
        <v>92</v>
      </c>
      <c r="P64" s="131">
        <f t="shared" si="7"/>
        <v>7.666666666666667</v>
      </c>
      <c r="Q64" s="67">
        <v>99</v>
      </c>
      <c r="R64" s="68">
        <f t="shared" si="8"/>
        <v>8.25</v>
      </c>
      <c r="S64" s="67">
        <v>98</v>
      </c>
      <c r="T64" s="68">
        <f t="shared" si="9"/>
        <v>8.1666666666666661</v>
      </c>
      <c r="U64" s="71">
        <f>[1]Magistrenes!D66</f>
        <v>14</v>
      </c>
      <c r="V64" s="72">
        <f t="shared" si="10"/>
        <v>1.1666666666666667</v>
      </c>
      <c r="W64" s="67">
        <v>61</v>
      </c>
      <c r="X64" s="68">
        <f t="shared" si="11"/>
        <v>5.083333333333333</v>
      </c>
      <c r="Y64" s="67">
        <f>23+35</f>
        <v>58</v>
      </c>
      <c r="Z64" s="68">
        <f t="shared" si="12"/>
        <v>4.833333333333333</v>
      </c>
      <c r="AA64" s="73">
        <f>[1]CA!D66</f>
        <v>20</v>
      </c>
      <c r="AB64" s="70">
        <f t="shared" si="13"/>
        <v>1.6666666666666667</v>
      </c>
      <c r="AC64" s="67">
        <v>74</v>
      </c>
      <c r="AD64" s="68">
        <f t="shared" si="14"/>
        <v>6.166666666666667</v>
      </c>
      <c r="AE64" s="67">
        <v>49</v>
      </c>
      <c r="AF64" s="68">
        <f t="shared" si="15"/>
        <v>4.083333333333333</v>
      </c>
      <c r="AG64" s="67">
        <v>30</v>
      </c>
      <c r="AH64" s="68">
        <f t="shared" si="16"/>
        <v>2.5</v>
      </c>
      <c r="AI64" s="67">
        <v>16</v>
      </c>
      <c r="AJ64" s="68">
        <f t="shared" si="17"/>
        <v>1.3333333333333333</v>
      </c>
      <c r="AK64" s="67">
        <v>38</v>
      </c>
      <c r="AL64" s="68">
        <f t="shared" si="18"/>
        <v>3.1666666666666665</v>
      </c>
      <c r="AM64" s="67">
        <v>55</v>
      </c>
      <c r="AN64" s="68">
        <f t="shared" si="19"/>
        <v>4.583333333333333</v>
      </c>
      <c r="AO64" s="67">
        <v>6</v>
      </c>
      <c r="AP64" s="68">
        <f t="shared" si="20"/>
        <v>0.5</v>
      </c>
      <c r="AQ64" s="67">
        <v>32</v>
      </c>
      <c r="AR64" s="68">
        <f t="shared" si="21"/>
        <v>2.6666666666666665</v>
      </c>
      <c r="AS64" s="67">
        <v>40</v>
      </c>
      <c r="AT64" s="68">
        <f t="shared" si="22"/>
        <v>3.3333333333333335</v>
      </c>
      <c r="AU64" s="67">
        <v>22</v>
      </c>
      <c r="AV64" s="68">
        <f t="shared" si="23"/>
        <v>1.8333333333333333</v>
      </c>
      <c r="AW64" s="132">
        <v>15</v>
      </c>
      <c r="AX64" s="133">
        <f t="shared" si="24"/>
        <v>1.25</v>
      </c>
      <c r="AY64" s="67">
        <v>21</v>
      </c>
      <c r="AZ64" s="68">
        <f t="shared" si="25"/>
        <v>1.75</v>
      </c>
      <c r="BA64" s="74">
        <f t="shared" si="27"/>
        <v>2581</v>
      </c>
      <c r="BB64" s="75">
        <f t="shared" si="26"/>
        <v>215.08333333333334</v>
      </c>
    </row>
    <row r="65" spans="1:54" x14ac:dyDescent="0.25">
      <c r="A65" s="156"/>
      <c r="B65" s="118" t="s">
        <v>64</v>
      </c>
      <c r="C65" s="67">
        <v>543</v>
      </c>
      <c r="D65" s="68">
        <f t="shared" si="1"/>
        <v>45.25</v>
      </c>
      <c r="E65" s="69">
        <v>236</v>
      </c>
      <c r="F65" s="70">
        <f t="shared" si="2"/>
        <v>19.666666666666668</v>
      </c>
      <c r="G65" s="67">
        <v>280</v>
      </c>
      <c r="H65" s="68">
        <f t="shared" si="3"/>
        <v>23.333333333333332</v>
      </c>
      <c r="I65" s="67">
        <v>174</v>
      </c>
      <c r="J65" s="68">
        <f t="shared" si="4"/>
        <v>14.5</v>
      </c>
      <c r="K65" s="69">
        <v>82</v>
      </c>
      <c r="L65" s="70">
        <f t="shared" si="5"/>
        <v>6.833333333333333</v>
      </c>
      <c r="M65" s="67">
        <v>100</v>
      </c>
      <c r="N65" s="68">
        <f t="shared" si="6"/>
        <v>8.3333333333333339</v>
      </c>
      <c r="O65" s="73">
        <f>'[1]FTF-A'!D67</f>
        <v>61</v>
      </c>
      <c r="P65" s="131">
        <f t="shared" si="7"/>
        <v>5.083333333333333</v>
      </c>
      <c r="Q65" s="67">
        <v>121</v>
      </c>
      <c r="R65" s="68">
        <f t="shared" si="8"/>
        <v>10.083333333333334</v>
      </c>
      <c r="S65" s="67">
        <v>102</v>
      </c>
      <c r="T65" s="68">
        <f t="shared" si="9"/>
        <v>8.5</v>
      </c>
      <c r="U65" s="71">
        <f>[1]Magistrenes!D67</f>
        <v>17</v>
      </c>
      <c r="V65" s="72">
        <f t="shared" si="10"/>
        <v>1.4166666666666667</v>
      </c>
      <c r="W65" s="67">
        <v>88</v>
      </c>
      <c r="X65" s="68">
        <f t="shared" si="11"/>
        <v>7.333333333333333</v>
      </c>
      <c r="Y65" s="67">
        <f>38+11</f>
        <v>49</v>
      </c>
      <c r="Z65" s="68">
        <f t="shared" si="12"/>
        <v>4.083333333333333</v>
      </c>
      <c r="AA65" s="73">
        <f>[1]CA!D67</f>
        <v>33</v>
      </c>
      <c r="AB65" s="70">
        <f t="shared" si="13"/>
        <v>2.75</v>
      </c>
      <c r="AC65" s="67">
        <v>51</v>
      </c>
      <c r="AD65" s="68">
        <f t="shared" si="14"/>
        <v>4.25</v>
      </c>
      <c r="AE65" s="67">
        <v>48</v>
      </c>
      <c r="AF65" s="68">
        <f t="shared" si="15"/>
        <v>4</v>
      </c>
      <c r="AG65" s="67">
        <v>32</v>
      </c>
      <c r="AH65" s="68">
        <f t="shared" si="16"/>
        <v>2.6666666666666665</v>
      </c>
      <c r="AI65" s="67">
        <v>30</v>
      </c>
      <c r="AJ65" s="68">
        <f t="shared" si="17"/>
        <v>2.5</v>
      </c>
      <c r="AK65" s="67">
        <v>32</v>
      </c>
      <c r="AL65" s="68">
        <f t="shared" si="18"/>
        <v>2.6666666666666665</v>
      </c>
      <c r="AM65" s="67">
        <v>30</v>
      </c>
      <c r="AN65" s="68">
        <f t="shared" si="19"/>
        <v>2.5</v>
      </c>
      <c r="AO65" s="67">
        <v>9</v>
      </c>
      <c r="AP65" s="68">
        <f t="shared" si="20"/>
        <v>0.75</v>
      </c>
      <c r="AQ65" s="67">
        <v>17</v>
      </c>
      <c r="AR65" s="68">
        <f t="shared" si="21"/>
        <v>1.4166666666666667</v>
      </c>
      <c r="AS65" s="67">
        <v>32</v>
      </c>
      <c r="AT65" s="68">
        <f t="shared" si="22"/>
        <v>2.6666666666666665</v>
      </c>
      <c r="AU65" s="67">
        <v>17</v>
      </c>
      <c r="AV65" s="68">
        <f t="shared" si="23"/>
        <v>1.4166666666666667</v>
      </c>
      <c r="AW65" s="132">
        <v>20</v>
      </c>
      <c r="AX65" s="133">
        <f t="shared" si="24"/>
        <v>1.6666666666666667</v>
      </c>
      <c r="AY65" s="67">
        <v>17</v>
      </c>
      <c r="AZ65" s="68">
        <f t="shared" si="25"/>
        <v>1.4166666666666667</v>
      </c>
      <c r="BA65" s="74">
        <f t="shared" si="27"/>
        <v>2221</v>
      </c>
      <c r="BB65" s="75">
        <f t="shared" si="26"/>
        <v>185.08333333333334</v>
      </c>
    </row>
    <row r="66" spans="1:54" x14ac:dyDescent="0.25">
      <c r="A66" s="156"/>
      <c r="B66" s="118" t="s">
        <v>65</v>
      </c>
      <c r="C66" s="67">
        <v>703</v>
      </c>
      <c r="D66" s="68">
        <f t="shared" si="1"/>
        <v>58.583333333333336</v>
      </c>
      <c r="E66" s="69">
        <v>588</v>
      </c>
      <c r="F66" s="70">
        <f t="shared" si="2"/>
        <v>49</v>
      </c>
      <c r="G66" s="67">
        <v>432</v>
      </c>
      <c r="H66" s="68">
        <f t="shared" si="3"/>
        <v>36</v>
      </c>
      <c r="I66" s="67">
        <v>215</v>
      </c>
      <c r="J66" s="68">
        <f t="shared" si="4"/>
        <v>17.916666666666668</v>
      </c>
      <c r="K66" s="69">
        <v>120</v>
      </c>
      <c r="L66" s="70">
        <f t="shared" si="5"/>
        <v>10</v>
      </c>
      <c r="M66" s="67">
        <v>190</v>
      </c>
      <c r="N66" s="68">
        <f t="shared" si="6"/>
        <v>15.833333333333334</v>
      </c>
      <c r="O66" s="73">
        <f>'[1]FTF-A'!D68</f>
        <v>120</v>
      </c>
      <c r="P66" s="131">
        <f t="shared" si="7"/>
        <v>10</v>
      </c>
      <c r="Q66" s="67">
        <v>240</v>
      </c>
      <c r="R66" s="68">
        <f t="shared" si="8"/>
        <v>20</v>
      </c>
      <c r="S66" s="67">
        <v>162</v>
      </c>
      <c r="T66" s="68">
        <f t="shared" si="9"/>
        <v>13.5</v>
      </c>
      <c r="U66" s="71">
        <f>[1]Magistrenes!D68</f>
        <v>38</v>
      </c>
      <c r="V66" s="72">
        <f t="shared" si="10"/>
        <v>3.1666666666666665</v>
      </c>
      <c r="W66" s="67">
        <v>176</v>
      </c>
      <c r="X66" s="68">
        <f t="shared" si="11"/>
        <v>14.666666666666666</v>
      </c>
      <c r="Y66" s="67">
        <f>65+64</f>
        <v>129</v>
      </c>
      <c r="Z66" s="68">
        <f t="shared" si="12"/>
        <v>10.75</v>
      </c>
      <c r="AA66" s="73">
        <f>[1]CA!D68</f>
        <v>60</v>
      </c>
      <c r="AB66" s="70">
        <f t="shared" si="13"/>
        <v>5</v>
      </c>
      <c r="AC66" s="67">
        <v>82</v>
      </c>
      <c r="AD66" s="68">
        <f t="shared" si="14"/>
        <v>6.833333333333333</v>
      </c>
      <c r="AE66" s="67">
        <v>71</v>
      </c>
      <c r="AF66" s="68">
        <f t="shared" si="15"/>
        <v>5.916666666666667</v>
      </c>
      <c r="AG66" s="67">
        <v>65</v>
      </c>
      <c r="AH66" s="68">
        <f t="shared" si="16"/>
        <v>5.416666666666667</v>
      </c>
      <c r="AI66" s="67">
        <v>83</v>
      </c>
      <c r="AJ66" s="68">
        <f t="shared" si="17"/>
        <v>6.916666666666667</v>
      </c>
      <c r="AK66" s="67">
        <v>36</v>
      </c>
      <c r="AL66" s="68">
        <f t="shared" si="18"/>
        <v>3</v>
      </c>
      <c r="AM66" s="67">
        <v>50</v>
      </c>
      <c r="AN66" s="68">
        <f t="shared" si="19"/>
        <v>4.166666666666667</v>
      </c>
      <c r="AO66" s="67">
        <v>34</v>
      </c>
      <c r="AP66" s="68">
        <f t="shared" si="20"/>
        <v>2.8333333333333335</v>
      </c>
      <c r="AQ66" s="67">
        <v>57</v>
      </c>
      <c r="AR66" s="68">
        <f t="shared" si="21"/>
        <v>4.75</v>
      </c>
      <c r="AS66" s="67">
        <v>33</v>
      </c>
      <c r="AT66" s="68">
        <f t="shared" si="22"/>
        <v>2.75</v>
      </c>
      <c r="AU66" s="67">
        <v>62</v>
      </c>
      <c r="AV66" s="68">
        <f t="shared" si="23"/>
        <v>5.166666666666667</v>
      </c>
      <c r="AW66" s="132">
        <v>36</v>
      </c>
      <c r="AX66" s="133">
        <f t="shared" si="24"/>
        <v>3</v>
      </c>
      <c r="AY66" s="67">
        <v>24</v>
      </c>
      <c r="AZ66" s="68">
        <f t="shared" si="25"/>
        <v>2</v>
      </c>
      <c r="BA66" s="74">
        <f t="shared" si="27"/>
        <v>3806</v>
      </c>
      <c r="BB66" s="75">
        <f t="shared" si="26"/>
        <v>317.16666666666669</v>
      </c>
    </row>
    <row r="67" spans="1:54" x14ac:dyDescent="0.25">
      <c r="A67" s="156"/>
      <c r="B67" s="119" t="s">
        <v>66</v>
      </c>
      <c r="C67" s="67">
        <v>965</v>
      </c>
      <c r="D67" s="68">
        <f t="shared" si="1"/>
        <v>80.416666666666671</v>
      </c>
      <c r="E67" s="69">
        <v>631</v>
      </c>
      <c r="F67" s="70">
        <f t="shared" si="2"/>
        <v>52.583333333333336</v>
      </c>
      <c r="G67" s="67">
        <v>477</v>
      </c>
      <c r="H67" s="68">
        <f t="shared" si="3"/>
        <v>39.75</v>
      </c>
      <c r="I67" s="67">
        <v>276</v>
      </c>
      <c r="J67" s="68">
        <f t="shared" si="4"/>
        <v>23</v>
      </c>
      <c r="K67" s="69">
        <v>169</v>
      </c>
      <c r="L67" s="70">
        <f t="shared" si="5"/>
        <v>14.083333333333334</v>
      </c>
      <c r="M67" s="67">
        <v>300</v>
      </c>
      <c r="N67" s="68">
        <f t="shared" si="6"/>
        <v>25</v>
      </c>
      <c r="O67" s="73">
        <f>'[1]FTF-A'!D69</f>
        <v>160</v>
      </c>
      <c r="P67" s="131">
        <f t="shared" si="7"/>
        <v>13.333333333333334</v>
      </c>
      <c r="Q67" s="67">
        <v>214</v>
      </c>
      <c r="R67" s="68">
        <f t="shared" si="8"/>
        <v>17.833333333333332</v>
      </c>
      <c r="S67" s="67">
        <v>119</v>
      </c>
      <c r="T67" s="68">
        <f t="shared" si="9"/>
        <v>9.9166666666666661</v>
      </c>
      <c r="U67" s="71">
        <f>[1]Magistrenes!D69</f>
        <v>49</v>
      </c>
      <c r="V67" s="72">
        <f t="shared" si="10"/>
        <v>4.083333333333333</v>
      </c>
      <c r="W67" s="67">
        <v>145</v>
      </c>
      <c r="X67" s="68">
        <f t="shared" si="11"/>
        <v>12.083333333333334</v>
      </c>
      <c r="Y67" s="67">
        <f>80+71</f>
        <v>151</v>
      </c>
      <c r="Z67" s="68">
        <f t="shared" si="12"/>
        <v>12.583333333333334</v>
      </c>
      <c r="AA67" s="73">
        <f>[1]CA!D69</f>
        <v>64</v>
      </c>
      <c r="AB67" s="70">
        <f t="shared" si="13"/>
        <v>5.333333333333333</v>
      </c>
      <c r="AC67" s="67">
        <v>121</v>
      </c>
      <c r="AD67" s="68">
        <f t="shared" si="14"/>
        <v>10.083333333333334</v>
      </c>
      <c r="AE67" s="67">
        <v>109</v>
      </c>
      <c r="AF67" s="68">
        <f t="shared" si="15"/>
        <v>9.0833333333333339</v>
      </c>
      <c r="AG67" s="67">
        <v>70</v>
      </c>
      <c r="AH67" s="68">
        <f t="shared" si="16"/>
        <v>5.833333333333333</v>
      </c>
      <c r="AI67" s="67">
        <v>70</v>
      </c>
      <c r="AJ67" s="68">
        <f t="shared" si="17"/>
        <v>5.833333333333333</v>
      </c>
      <c r="AK67" s="67">
        <v>38</v>
      </c>
      <c r="AL67" s="68">
        <f t="shared" si="18"/>
        <v>3.1666666666666665</v>
      </c>
      <c r="AM67" s="67">
        <v>65</v>
      </c>
      <c r="AN67" s="68">
        <f t="shared" si="19"/>
        <v>5.416666666666667</v>
      </c>
      <c r="AO67" s="67">
        <v>18</v>
      </c>
      <c r="AP67" s="68">
        <f t="shared" si="20"/>
        <v>1.5</v>
      </c>
      <c r="AQ67" s="67">
        <v>81</v>
      </c>
      <c r="AR67" s="68">
        <f t="shared" si="21"/>
        <v>6.75</v>
      </c>
      <c r="AS67" s="67">
        <v>87</v>
      </c>
      <c r="AT67" s="68">
        <f t="shared" si="22"/>
        <v>7.25</v>
      </c>
      <c r="AU67" s="67">
        <v>40</v>
      </c>
      <c r="AV67" s="68">
        <f t="shared" si="23"/>
        <v>3.3333333333333335</v>
      </c>
      <c r="AW67" s="132">
        <v>44</v>
      </c>
      <c r="AX67" s="133">
        <f t="shared" si="24"/>
        <v>3.6666666666666665</v>
      </c>
      <c r="AY67" s="67">
        <v>31</v>
      </c>
      <c r="AZ67" s="68">
        <f t="shared" si="25"/>
        <v>2.5833333333333335</v>
      </c>
      <c r="BA67" s="74">
        <f t="shared" ref="BA67:BA98" si="28">E67+G67+M67+AO67+AM67+C67+I67+AE67+Q67+S67+AS67+AY67+AK67+Y67+AW67+W67+AI67+AG67+AC67+AQ67+K67+U67+O67+AU67+AA67</f>
        <v>4494</v>
      </c>
      <c r="BB67" s="75">
        <f t="shared" si="26"/>
        <v>374.5</v>
      </c>
    </row>
    <row r="68" spans="1:54" x14ac:dyDescent="0.25">
      <c r="A68" s="157" t="s">
        <v>134</v>
      </c>
      <c r="B68" s="120" t="s">
        <v>67</v>
      </c>
      <c r="C68" s="67">
        <v>826</v>
      </c>
      <c r="D68" s="68">
        <f t="shared" ref="D68:D98" si="29">C68/12</f>
        <v>68.833333333333329</v>
      </c>
      <c r="E68" s="69">
        <v>398</v>
      </c>
      <c r="F68" s="70">
        <f t="shared" ref="F68:F98" si="30">E68/12</f>
        <v>33.166666666666664</v>
      </c>
      <c r="G68" s="67">
        <v>422</v>
      </c>
      <c r="H68" s="68">
        <f t="shared" ref="H68:H98" si="31">G68/12</f>
        <v>35.166666666666664</v>
      </c>
      <c r="I68" s="67">
        <v>256</v>
      </c>
      <c r="J68" s="68">
        <f t="shared" ref="J68:J98" si="32">I68/12</f>
        <v>21.333333333333332</v>
      </c>
      <c r="K68" s="69">
        <v>200</v>
      </c>
      <c r="L68" s="70">
        <f t="shared" ref="L68:L98" si="33">K68/12</f>
        <v>16.666666666666668</v>
      </c>
      <c r="M68" s="67">
        <v>173</v>
      </c>
      <c r="N68" s="68">
        <f t="shared" ref="N68:N98" si="34">M68/12</f>
        <v>14.416666666666666</v>
      </c>
      <c r="O68" s="73">
        <f>'[1]FTF-A'!D70</f>
        <v>229</v>
      </c>
      <c r="P68" s="131">
        <f t="shared" ref="P68:P98" si="35">O68/12</f>
        <v>19.083333333333332</v>
      </c>
      <c r="Q68" s="67">
        <v>158</v>
      </c>
      <c r="R68" s="68">
        <f t="shared" ref="R68:R98" si="36">Q68/12</f>
        <v>13.166666666666666</v>
      </c>
      <c r="S68" s="67">
        <v>132</v>
      </c>
      <c r="T68" s="68">
        <f t="shared" ref="T68:T98" si="37">S68/12</f>
        <v>11</v>
      </c>
      <c r="U68" s="71">
        <f>[1]Magistrenes!D70</f>
        <v>44</v>
      </c>
      <c r="V68" s="72">
        <f t="shared" ref="V68:V98" si="38">U68/12</f>
        <v>3.6666666666666665</v>
      </c>
      <c r="W68" s="67">
        <v>103</v>
      </c>
      <c r="X68" s="68">
        <f t="shared" ref="X68:X98" si="39">W68/12</f>
        <v>8.5833333333333339</v>
      </c>
      <c r="Y68" s="67">
        <f>40+39</f>
        <v>79</v>
      </c>
      <c r="Z68" s="68">
        <f t="shared" ref="Z68:Z98" si="40">Y68/12</f>
        <v>6.583333333333333</v>
      </c>
      <c r="AA68" s="73">
        <f>[1]CA!D70</f>
        <v>71</v>
      </c>
      <c r="AB68" s="70">
        <f t="shared" ref="AB68:AB98" si="41">AA68/12</f>
        <v>5.916666666666667</v>
      </c>
      <c r="AC68" s="67">
        <v>83</v>
      </c>
      <c r="AD68" s="68">
        <f t="shared" ref="AD68:AD98" si="42">AC68/12</f>
        <v>6.916666666666667</v>
      </c>
      <c r="AE68" s="67">
        <v>57</v>
      </c>
      <c r="AF68" s="68">
        <f t="shared" ref="AF68:AF98" si="43">AE68/12</f>
        <v>4.75</v>
      </c>
      <c r="AG68" s="67">
        <v>69</v>
      </c>
      <c r="AH68" s="68">
        <f t="shared" ref="AH68:AH98" si="44">AG68/12</f>
        <v>5.75</v>
      </c>
      <c r="AI68" s="67">
        <v>78</v>
      </c>
      <c r="AJ68" s="68">
        <f t="shared" ref="AJ68:AJ98" si="45">AI68/12</f>
        <v>6.5</v>
      </c>
      <c r="AK68" s="67">
        <v>45</v>
      </c>
      <c r="AL68" s="68">
        <f t="shared" ref="AL68:AL98" si="46">AK68/12</f>
        <v>3.75</v>
      </c>
      <c r="AM68" s="67">
        <v>62</v>
      </c>
      <c r="AN68" s="68">
        <f t="shared" ref="AN68:AN98" si="47">AM68/12</f>
        <v>5.166666666666667</v>
      </c>
      <c r="AO68" s="67">
        <v>23</v>
      </c>
      <c r="AP68" s="68">
        <f t="shared" ref="AP68:AP98" si="48">AO68/12</f>
        <v>1.9166666666666667</v>
      </c>
      <c r="AQ68" s="67">
        <v>36</v>
      </c>
      <c r="AR68" s="68">
        <f t="shared" ref="AR68:AR98" si="49">AQ68/12</f>
        <v>3</v>
      </c>
      <c r="AS68" s="67">
        <v>101</v>
      </c>
      <c r="AT68" s="68">
        <f t="shared" ref="AT68:AT98" si="50">AS68/12</f>
        <v>8.4166666666666661</v>
      </c>
      <c r="AU68" s="67">
        <v>28</v>
      </c>
      <c r="AV68" s="68">
        <f t="shared" ref="AV68:AV98" si="51">AU68/12</f>
        <v>2.3333333333333335</v>
      </c>
      <c r="AW68" s="132">
        <v>30</v>
      </c>
      <c r="AX68" s="133">
        <f t="shared" ref="AX68:AX98" si="52">AW68/12</f>
        <v>2.5</v>
      </c>
      <c r="AY68" s="67">
        <v>27</v>
      </c>
      <c r="AZ68" s="68">
        <f t="shared" ref="AZ68:AZ98" si="53">AY68/12</f>
        <v>2.25</v>
      </c>
      <c r="BA68" s="74">
        <f t="shared" si="28"/>
        <v>3730</v>
      </c>
      <c r="BB68" s="75">
        <f t="shared" ref="BB68:BB98" si="54">BA68/12</f>
        <v>310.83333333333331</v>
      </c>
    </row>
    <row r="69" spans="1:54" x14ac:dyDescent="0.25">
      <c r="A69" s="157"/>
      <c r="B69" s="121" t="s">
        <v>72</v>
      </c>
      <c r="C69" s="67">
        <v>403</v>
      </c>
      <c r="D69" s="68">
        <f t="shared" si="29"/>
        <v>33.583333333333336</v>
      </c>
      <c r="E69" s="69">
        <v>216</v>
      </c>
      <c r="F69" s="70">
        <f t="shared" si="30"/>
        <v>18</v>
      </c>
      <c r="G69" s="67">
        <v>169</v>
      </c>
      <c r="H69" s="68">
        <f t="shared" si="31"/>
        <v>14.083333333333334</v>
      </c>
      <c r="I69" s="67">
        <v>118</v>
      </c>
      <c r="J69" s="68">
        <f t="shared" si="32"/>
        <v>9.8333333333333339</v>
      </c>
      <c r="K69" s="69">
        <v>57</v>
      </c>
      <c r="L69" s="70">
        <f t="shared" si="33"/>
        <v>4.75</v>
      </c>
      <c r="M69" s="67">
        <v>98</v>
      </c>
      <c r="N69" s="68">
        <f t="shared" si="34"/>
        <v>8.1666666666666661</v>
      </c>
      <c r="O69" s="73">
        <f>'[1]FTF-A'!D75</f>
        <v>87</v>
      </c>
      <c r="P69" s="131">
        <f t="shared" si="35"/>
        <v>7.25</v>
      </c>
      <c r="Q69" s="67">
        <v>71</v>
      </c>
      <c r="R69" s="68">
        <f t="shared" si="36"/>
        <v>5.916666666666667</v>
      </c>
      <c r="S69" s="67">
        <v>58</v>
      </c>
      <c r="T69" s="68">
        <f t="shared" si="37"/>
        <v>4.833333333333333</v>
      </c>
      <c r="U69" s="71">
        <f>[1]Magistrenes!D75</f>
        <v>26</v>
      </c>
      <c r="V69" s="72">
        <f t="shared" si="38"/>
        <v>2.1666666666666665</v>
      </c>
      <c r="W69" s="67">
        <v>54</v>
      </c>
      <c r="X69" s="68">
        <f t="shared" si="39"/>
        <v>4.5</v>
      </c>
      <c r="Y69" s="67">
        <f>27+30</f>
        <v>57</v>
      </c>
      <c r="Z69" s="68">
        <f t="shared" si="40"/>
        <v>4.75</v>
      </c>
      <c r="AA69" s="73">
        <f>[1]CA!D75</f>
        <v>17</v>
      </c>
      <c r="AB69" s="70">
        <f t="shared" si="41"/>
        <v>1.4166666666666667</v>
      </c>
      <c r="AC69" s="67">
        <v>48</v>
      </c>
      <c r="AD69" s="68">
        <f t="shared" si="42"/>
        <v>4</v>
      </c>
      <c r="AE69" s="67">
        <v>46</v>
      </c>
      <c r="AF69" s="68">
        <f t="shared" si="43"/>
        <v>3.8333333333333335</v>
      </c>
      <c r="AG69" s="67">
        <v>18</v>
      </c>
      <c r="AH69" s="68">
        <f t="shared" si="44"/>
        <v>1.5</v>
      </c>
      <c r="AI69" s="67">
        <v>32</v>
      </c>
      <c r="AJ69" s="68">
        <f t="shared" si="45"/>
        <v>2.6666666666666665</v>
      </c>
      <c r="AK69" s="67">
        <v>13</v>
      </c>
      <c r="AL69" s="68">
        <f t="shared" si="46"/>
        <v>1.0833333333333333</v>
      </c>
      <c r="AM69" s="67">
        <v>16</v>
      </c>
      <c r="AN69" s="68">
        <f t="shared" si="47"/>
        <v>1.3333333333333333</v>
      </c>
      <c r="AO69" s="67">
        <v>19</v>
      </c>
      <c r="AP69" s="68">
        <f t="shared" si="48"/>
        <v>1.5833333333333333</v>
      </c>
      <c r="AQ69" s="67">
        <v>16</v>
      </c>
      <c r="AR69" s="68">
        <f t="shared" si="49"/>
        <v>1.3333333333333333</v>
      </c>
      <c r="AS69" s="67">
        <v>17</v>
      </c>
      <c r="AT69" s="68">
        <f t="shared" si="50"/>
        <v>1.4166666666666667</v>
      </c>
      <c r="AU69" s="67">
        <v>14</v>
      </c>
      <c r="AV69" s="68">
        <f t="shared" si="51"/>
        <v>1.1666666666666667</v>
      </c>
      <c r="AW69" s="132">
        <v>21</v>
      </c>
      <c r="AX69" s="133">
        <f t="shared" si="52"/>
        <v>1.75</v>
      </c>
      <c r="AY69" s="67">
        <v>7</v>
      </c>
      <c r="AZ69" s="68">
        <f t="shared" si="53"/>
        <v>0.58333333333333337</v>
      </c>
      <c r="BA69" s="74">
        <f t="shared" si="28"/>
        <v>1698</v>
      </c>
      <c r="BB69" s="75">
        <f t="shared" si="54"/>
        <v>141.5</v>
      </c>
    </row>
    <row r="70" spans="1:54" x14ac:dyDescent="0.25">
      <c r="A70" s="157"/>
      <c r="B70" s="121" t="s">
        <v>73</v>
      </c>
      <c r="C70" s="67">
        <v>521</v>
      </c>
      <c r="D70" s="68">
        <f t="shared" si="29"/>
        <v>43.416666666666664</v>
      </c>
      <c r="E70" s="69">
        <v>207</v>
      </c>
      <c r="F70" s="70">
        <f t="shared" si="30"/>
        <v>17.25</v>
      </c>
      <c r="G70" s="67">
        <v>223</v>
      </c>
      <c r="H70" s="68">
        <f t="shared" si="31"/>
        <v>18.583333333333332</v>
      </c>
      <c r="I70" s="67">
        <v>199</v>
      </c>
      <c r="J70" s="68">
        <f t="shared" si="32"/>
        <v>16.583333333333332</v>
      </c>
      <c r="K70" s="69">
        <v>19</v>
      </c>
      <c r="L70" s="70">
        <f t="shared" si="33"/>
        <v>1.5833333333333333</v>
      </c>
      <c r="M70" s="67">
        <v>75</v>
      </c>
      <c r="N70" s="68">
        <f t="shared" si="34"/>
        <v>6.25</v>
      </c>
      <c r="O70" s="73">
        <f>'[1]FTF-A'!D76</f>
        <v>60</v>
      </c>
      <c r="P70" s="131">
        <f t="shared" si="35"/>
        <v>5</v>
      </c>
      <c r="Q70" s="67">
        <v>74</v>
      </c>
      <c r="R70" s="68">
        <f t="shared" si="36"/>
        <v>6.166666666666667</v>
      </c>
      <c r="S70" s="67">
        <v>83</v>
      </c>
      <c r="T70" s="68">
        <f t="shared" si="37"/>
        <v>6.916666666666667</v>
      </c>
      <c r="U70" s="71">
        <f>[1]Magistrenes!D76</f>
        <v>13</v>
      </c>
      <c r="V70" s="72">
        <f t="shared" si="38"/>
        <v>1.0833333333333333</v>
      </c>
      <c r="W70" s="67">
        <v>27</v>
      </c>
      <c r="X70" s="68">
        <f t="shared" si="39"/>
        <v>2.25</v>
      </c>
      <c r="Y70" s="67">
        <f>21+10</f>
        <v>31</v>
      </c>
      <c r="Z70" s="68">
        <f t="shared" si="40"/>
        <v>2.5833333333333335</v>
      </c>
      <c r="AA70" s="73">
        <f>[1]CA!D76</f>
        <v>10</v>
      </c>
      <c r="AB70" s="70">
        <f t="shared" si="41"/>
        <v>0.83333333333333337</v>
      </c>
      <c r="AC70" s="67">
        <v>46</v>
      </c>
      <c r="AD70" s="68">
        <f t="shared" si="42"/>
        <v>3.8333333333333335</v>
      </c>
      <c r="AE70" s="67">
        <v>40</v>
      </c>
      <c r="AF70" s="68">
        <f t="shared" si="43"/>
        <v>3.3333333333333335</v>
      </c>
      <c r="AG70" s="67">
        <v>13</v>
      </c>
      <c r="AH70" s="68">
        <f t="shared" si="44"/>
        <v>1.0833333333333333</v>
      </c>
      <c r="AI70" s="67">
        <v>27</v>
      </c>
      <c r="AJ70" s="68">
        <f t="shared" si="45"/>
        <v>2.25</v>
      </c>
      <c r="AK70" s="67">
        <v>37</v>
      </c>
      <c r="AL70" s="68">
        <f t="shared" si="46"/>
        <v>3.0833333333333335</v>
      </c>
      <c r="AM70" s="67">
        <v>23</v>
      </c>
      <c r="AN70" s="68">
        <f t="shared" si="47"/>
        <v>1.9166666666666667</v>
      </c>
      <c r="AO70" s="67">
        <v>4</v>
      </c>
      <c r="AP70" s="68">
        <f t="shared" si="48"/>
        <v>0.33333333333333331</v>
      </c>
      <c r="AQ70" s="67">
        <v>10</v>
      </c>
      <c r="AR70" s="68">
        <f t="shared" si="49"/>
        <v>0.83333333333333337</v>
      </c>
      <c r="AS70" s="67">
        <v>13</v>
      </c>
      <c r="AT70" s="68">
        <f t="shared" si="50"/>
        <v>1.0833333333333333</v>
      </c>
      <c r="AU70" s="67">
        <v>25</v>
      </c>
      <c r="AV70" s="68">
        <f t="shared" si="51"/>
        <v>2.0833333333333335</v>
      </c>
      <c r="AW70" s="132">
        <v>13</v>
      </c>
      <c r="AX70" s="133">
        <f t="shared" si="52"/>
        <v>1.0833333333333333</v>
      </c>
      <c r="AY70" s="67">
        <v>15</v>
      </c>
      <c r="AZ70" s="68">
        <f t="shared" si="53"/>
        <v>1.25</v>
      </c>
      <c r="BA70" s="74">
        <f t="shared" si="28"/>
        <v>1808</v>
      </c>
      <c r="BB70" s="75">
        <f t="shared" si="54"/>
        <v>150.66666666666666</v>
      </c>
    </row>
    <row r="71" spans="1:54" x14ac:dyDescent="0.25">
      <c r="A71" s="157"/>
      <c r="B71" s="121" t="s">
        <v>74</v>
      </c>
      <c r="C71" s="67">
        <v>444</v>
      </c>
      <c r="D71" s="68">
        <f t="shared" si="29"/>
        <v>37</v>
      </c>
      <c r="E71" s="69">
        <v>253</v>
      </c>
      <c r="F71" s="70">
        <f t="shared" si="30"/>
        <v>21.083333333333332</v>
      </c>
      <c r="G71" s="67">
        <v>162</v>
      </c>
      <c r="H71" s="68">
        <f t="shared" si="31"/>
        <v>13.5</v>
      </c>
      <c r="I71" s="67">
        <v>129</v>
      </c>
      <c r="J71" s="68">
        <f t="shared" si="32"/>
        <v>10.75</v>
      </c>
      <c r="K71" s="69">
        <v>83</v>
      </c>
      <c r="L71" s="70">
        <f t="shared" si="33"/>
        <v>6.916666666666667</v>
      </c>
      <c r="M71" s="67">
        <v>95</v>
      </c>
      <c r="N71" s="68">
        <f t="shared" si="34"/>
        <v>7.916666666666667</v>
      </c>
      <c r="O71" s="73">
        <f>'[1]FTF-A'!D77</f>
        <v>73</v>
      </c>
      <c r="P71" s="131">
        <f t="shared" si="35"/>
        <v>6.083333333333333</v>
      </c>
      <c r="Q71" s="67">
        <v>109</v>
      </c>
      <c r="R71" s="68">
        <f t="shared" si="36"/>
        <v>9.0833333333333339</v>
      </c>
      <c r="S71" s="67">
        <v>77</v>
      </c>
      <c r="T71" s="68">
        <f t="shared" si="37"/>
        <v>6.416666666666667</v>
      </c>
      <c r="U71" s="71">
        <f>[1]Magistrenes!D77</f>
        <v>49</v>
      </c>
      <c r="V71" s="72">
        <f t="shared" si="38"/>
        <v>4.083333333333333</v>
      </c>
      <c r="W71" s="67">
        <v>65</v>
      </c>
      <c r="X71" s="68">
        <f t="shared" si="39"/>
        <v>5.416666666666667</v>
      </c>
      <c r="Y71" s="67">
        <f>31+18</f>
        <v>49</v>
      </c>
      <c r="Z71" s="68">
        <f t="shared" si="40"/>
        <v>4.083333333333333</v>
      </c>
      <c r="AA71" s="73">
        <f>[1]CA!D77</f>
        <v>31</v>
      </c>
      <c r="AB71" s="70">
        <f t="shared" si="41"/>
        <v>2.5833333333333335</v>
      </c>
      <c r="AC71" s="67">
        <v>27</v>
      </c>
      <c r="AD71" s="68">
        <f t="shared" si="42"/>
        <v>2.25</v>
      </c>
      <c r="AE71" s="67">
        <v>33</v>
      </c>
      <c r="AF71" s="68">
        <f t="shared" si="43"/>
        <v>2.75</v>
      </c>
      <c r="AG71" s="67">
        <v>28</v>
      </c>
      <c r="AH71" s="68">
        <f t="shared" si="44"/>
        <v>2.3333333333333335</v>
      </c>
      <c r="AI71" s="67">
        <v>34</v>
      </c>
      <c r="AJ71" s="68">
        <f t="shared" si="45"/>
        <v>2.8333333333333335</v>
      </c>
      <c r="AK71" s="67">
        <v>34</v>
      </c>
      <c r="AL71" s="68">
        <f t="shared" si="46"/>
        <v>2.8333333333333335</v>
      </c>
      <c r="AM71" s="67">
        <v>20</v>
      </c>
      <c r="AN71" s="68">
        <f t="shared" si="47"/>
        <v>1.6666666666666667</v>
      </c>
      <c r="AO71" s="67">
        <v>14</v>
      </c>
      <c r="AP71" s="68">
        <f t="shared" si="48"/>
        <v>1.1666666666666667</v>
      </c>
      <c r="AQ71" s="67">
        <v>35</v>
      </c>
      <c r="AR71" s="68">
        <f t="shared" si="49"/>
        <v>2.9166666666666665</v>
      </c>
      <c r="AS71" s="67">
        <v>15</v>
      </c>
      <c r="AT71" s="68">
        <f t="shared" si="50"/>
        <v>1.25</v>
      </c>
      <c r="AU71" s="67">
        <v>17</v>
      </c>
      <c r="AV71" s="68">
        <f t="shared" si="51"/>
        <v>1.4166666666666667</v>
      </c>
      <c r="AW71" s="132">
        <v>16</v>
      </c>
      <c r="AX71" s="133">
        <f t="shared" si="52"/>
        <v>1.3333333333333333</v>
      </c>
      <c r="AY71" s="67">
        <v>18</v>
      </c>
      <c r="AZ71" s="68">
        <f t="shared" si="53"/>
        <v>1.5</v>
      </c>
      <c r="BA71" s="74">
        <f t="shared" si="28"/>
        <v>1910</v>
      </c>
      <c r="BB71" s="75">
        <f t="shared" si="54"/>
        <v>159.16666666666666</v>
      </c>
    </row>
    <row r="72" spans="1:54" x14ac:dyDescent="0.25">
      <c r="A72" s="157"/>
      <c r="B72" s="121" t="s">
        <v>75</v>
      </c>
      <c r="C72" s="67">
        <v>132</v>
      </c>
      <c r="D72" s="68">
        <f t="shared" si="29"/>
        <v>11</v>
      </c>
      <c r="E72" s="69">
        <v>100</v>
      </c>
      <c r="F72" s="70">
        <f t="shared" si="30"/>
        <v>8.3333333333333339</v>
      </c>
      <c r="G72" s="67">
        <v>93</v>
      </c>
      <c r="H72" s="68">
        <f t="shared" si="31"/>
        <v>7.75</v>
      </c>
      <c r="I72" s="67">
        <v>50</v>
      </c>
      <c r="J72" s="68">
        <f t="shared" si="32"/>
        <v>4.166666666666667</v>
      </c>
      <c r="K72" s="69">
        <v>39</v>
      </c>
      <c r="L72" s="70">
        <f t="shared" si="33"/>
        <v>3.25</v>
      </c>
      <c r="M72" s="67">
        <v>36</v>
      </c>
      <c r="N72" s="68">
        <f t="shared" si="34"/>
        <v>3</v>
      </c>
      <c r="O72" s="73">
        <f>'[1]FTF-A'!D78</f>
        <v>51</v>
      </c>
      <c r="P72" s="131">
        <f t="shared" si="35"/>
        <v>4.25</v>
      </c>
      <c r="Q72" s="67">
        <v>47</v>
      </c>
      <c r="R72" s="68">
        <f t="shared" si="36"/>
        <v>3.9166666666666665</v>
      </c>
      <c r="S72" s="67">
        <v>39</v>
      </c>
      <c r="T72" s="68">
        <f t="shared" si="37"/>
        <v>3.25</v>
      </c>
      <c r="U72" s="71">
        <f>[1]Magistrenes!D78</f>
        <v>27</v>
      </c>
      <c r="V72" s="72">
        <f t="shared" si="38"/>
        <v>2.25</v>
      </c>
      <c r="W72" s="67">
        <v>29</v>
      </c>
      <c r="X72" s="68">
        <f t="shared" si="39"/>
        <v>2.4166666666666665</v>
      </c>
      <c r="Y72" s="67">
        <f>10+10</f>
        <v>20</v>
      </c>
      <c r="Z72" s="68">
        <f t="shared" si="40"/>
        <v>1.6666666666666667</v>
      </c>
      <c r="AA72" s="73">
        <f>[1]CA!D78</f>
        <v>19</v>
      </c>
      <c r="AB72" s="70">
        <f t="shared" si="41"/>
        <v>1.5833333333333333</v>
      </c>
      <c r="AC72" s="67">
        <v>12</v>
      </c>
      <c r="AD72" s="68">
        <f t="shared" si="42"/>
        <v>1</v>
      </c>
      <c r="AE72" s="67">
        <v>18</v>
      </c>
      <c r="AF72" s="68">
        <f t="shared" si="43"/>
        <v>1.5</v>
      </c>
      <c r="AG72" s="67">
        <v>14</v>
      </c>
      <c r="AH72" s="68">
        <f t="shared" si="44"/>
        <v>1.1666666666666667</v>
      </c>
      <c r="AI72" s="67">
        <v>7</v>
      </c>
      <c r="AJ72" s="68">
        <f t="shared" si="45"/>
        <v>0.58333333333333337</v>
      </c>
      <c r="AK72" s="67">
        <v>12</v>
      </c>
      <c r="AL72" s="68">
        <f t="shared" si="46"/>
        <v>1</v>
      </c>
      <c r="AM72" s="67">
        <v>14</v>
      </c>
      <c r="AN72" s="68">
        <f t="shared" si="47"/>
        <v>1.1666666666666667</v>
      </c>
      <c r="AO72" s="67">
        <v>6</v>
      </c>
      <c r="AP72" s="68">
        <f t="shared" si="48"/>
        <v>0.5</v>
      </c>
      <c r="AQ72" s="67">
        <v>12</v>
      </c>
      <c r="AR72" s="68">
        <f t="shared" si="49"/>
        <v>1</v>
      </c>
      <c r="AS72" s="67">
        <v>8</v>
      </c>
      <c r="AT72" s="68">
        <f t="shared" si="50"/>
        <v>0.66666666666666663</v>
      </c>
      <c r="AU72" s="67">
        <v>7</v>
      </c>
      <c r="AV72" s="68">
        <f t="shared" si="51"/>
        <v>0.58333333333333337</v>
      </c>
      <c r="AW72" s="132">
        <v>8</v>
      </c>
      <c r="AX72" s="133">
        <f t="shared" si="52"/>
        <v>0.66666666666666663</v>
      </c>
      <c r="AY72" s="67">
        <v>5</v>
      </c>
      <c r="AZ72" s="68">
        <f t="shared" si="53"/>
        <v>0.41666666666666669</v>
      </c>
      <c r="BA72" s="74">
        <f t="shared" si="28"/>
        <v>805</v>
      </c>
      <c r="BB72" s="75">
        <f t="shared" si="54"/>
        <v>67.083333333333329</v>
      </c>
    </row>
    <row r="73" spans="1:54" x14ac:dyDescent="0.25">
      <c r="A73" s="157"/>
      <c r="B73" s="121" t="s">
        <v>76</v>
      </c>
      <c r="C73" s="67">
        <v>1039</v>
      </c>
      <c r="D73" s="68">
        <f t="shared" si="29"/>
        <v>86.583333333333329</v>
      </c>
      <c r="E73" s="69">
        <v>750</v>
      </c>
      <c r="F73" s="70">
        <f t="shared" si="30"/>
        <v>62.5</v>
      </c>
      <c r="G73" s="67">
        <v>527</v>
      </c>
      <c r="H73" s="68">
        <f t="shared" si="31"/>
        <v>43.916666666666664</v>
      </c>
      <c r="I73" s="67">
        <v>473</v>
      </c>
      <c r="J73" s="68">
        <f t="shared" si="32"/>
        <v>39.416666666666664</v>
      </c>
      <c r="K73" s="69">
        <v>117</v>
      </c>
      <c r="L73" s="70">
        <f t="shared" si="33"/>
        <v>9.75</v>
      </c>
      <c r="M73" s="67">
        <v>147</v>
      </c>
      <c r="N73" s="68">
        <f t="shared" si="34"/>
        <v>12.25</v>
      </c>
      <c r="O73" s="73">
        <f>'[1]FTF-A'!D79</f>
        <v>154</v>
      </c>
      <c r="P73" s="131">
        <f t="shared" si="35"/>
        <v>12.833333333333334</v>
      </c>
      <c r="Q73" s="67">
        <v>185</v>
      </c>
      <c r="R73" s="68">
        <f t="shared" si="36"/>
        <v>15.416666666666666</v>
      </c>
      <c r="S73" s="67">
        <v>241</v>
      </c>
      <c r="T73" s="68">
        <f t="shared" si="37"/>
        <v>20.083333333333332</v>
      </c>
      <c r="U73" s="71">
        <f>[1]Magistrenes!D79</f>
        <v>56</v>
      </c>
      <c r="V73" s="72">
        <f t="shared" si="38"/>
        <v>4.666666666666667</v>
      </c>
      <c r="W73" s="67">
        <v>111</v>
      </c>
      <c r="X73" s="68">
        <f t="shared" si="39"/>
        <v>9.25</v>
      </c>
      <c r="Y73" s="67">
        <f>43+62</f>
        <v>105</v>
      </c>
      <c r="Z73" s="68">
        <f t="shared" si="40"/>
        <v>8.75</v>
      </c>
      <c r="AA73" s="73">
        <f>[1]CA!D79</f>
        <v>63</v>
      </c>
      <c r="AB73" s="70">
        <f t="shared" si="41"/>
        <v>5.25</v>
      </c>
      <c r="AC73" s="67">
        <v>156</v>
      </c>
      <c r="AD73" s="68">
        <f t="shared" si="42"/>
        <v>13</v>
      </c>
      <c r="AE73" s="67">
        <v>75</v>
      </c>
      <c r="AF73" s="68">
        <f t="shared" si="43"/>
        <v>6.25</v>
      </c>
      <c r="AG73" s="67">
        <v>63</v>
      </c>
      <c r="AH73" s="68">
        <f t="shared" si="44"/>
        <v>5.25</v>
      </c>
      <c r="AI73" s="67">
        <v>74</v>
      </c>
      <c r="AJ73" s="68">
        <f t="shared" si="45"/>
        <v>6.166666666666667</v>
      </c>
      <c r="AK73" s="67">
        <v>72</v>
      </c>
      <c r="AL73" s="68">
        <f t="shared" si="46"/>
        <v>6</v>
      </c>
      <c r="AM73" s="67">
        <v>71</v>
      </c>
      <c r="AN73" s="68">
        <f t="shared" si="47"/>
        <v>5.916666666666667</v>
      </c>
      <c r="AO73" s="67">
        <v>28</v>
      </c>
      <c r="AP73" s="68">
        <f t="shared" si="48"/>
        <v>2.3333333333333335</v>
      </c>
      <c r="AQ73" s="67">
        <v>36</v>
      </c>
      <c r="AR73" s="68">
        <f t="shared" si="49"/>
        <v>3</v>
      </c>
      <c r="AS73" s="67">
        <v>50</v>
      </c>
      <c r="AT73" s="68">
        <f t="shared" si="50"/>
        <v>4.166666666666667</v>
      </c>
      <c r="AU73" s="67">
        <v>21</v>
      </c>
      <c r="AV73" s="68">
        <f t="shared" si="51"/>
        <v>1.75</v>
      </c>
      <c r="AW73" s="132">
        <v>28</v>
      </c>
      <c r="AX73" s="133">
        <f t="shared" si="52"/>
        <v>2.3333333333333335</v>
      </c>
      <c r="AY73" s="67">
        <v>53</v>
      </c>
      <c r="AZ73" s="68">
        <f t="shared" si="53"/>
        <v>4.416666666666667</v>
      </c>
      <c r="BA73" s="74">
        <f t="shared" si="28"/>
        <v>4695</v>
      </c>
      <c r="BB73" s="75">
        <f t="shared" si="54"/>
        <v>391.25</v>
      </c>
    </row>
    <row r="74" spans="1:54" x14ac:dyDescent="0.25">
      <c r="A74" s="157"/>
      <c r="B74" s="121" t="s">
        <v>77</v>
      </c>
      <c r="C74" s="67">
        <v>824</v>
      </c>
      <c r="D74" s="68">
        <f t="shared" si="29"/>
        <v>68.666666666666671</v>
      </c>
      <c r="E74" s="69">
        <v>585</v>
      </c>
      <c r="F74" s="70">
        <f t="shared" si="30"/>
        <v>48.75</v>
      </c>
      <c r="G74" s="67">
        <v>352</v>
      </c>
      <c r="H74" s="68">
        <f t="shared" si="31"/>
        <v>29.333333333333332</v>
      </c>
      <c r="I74" s="67">
        <v>283</v>
      </c>
      <c r="J74" s="68">
        <f t="shared" si="32"/>
        <v>23.583333333333332</v>
      </c>
      <c r="K74" s="69">
        <v>124</v>
      </c>
      <c r="L74" s="70">
        <f t="shared" si="33"/>
        <v>10.333333333333334</v>
      </c>
      <c r="M74" s="67">
        <v>197</v>
      </c>
      <c r="N74" s="68">
        <f t="shared" si="34"/>
        <v>16.416666666666668</v>
      </c>
      <c r="O74" s="73">
        <f>'[1]FTF-A'!D80</f>
        <v>186</v>
      </c>
      <c r="P74" s="131">
        <f t="shared" si="35"/>
        <v>15.5</v>
      </c>
      <c r="Q74" s="67">
        <v>156</v>
      </c>
      <c r="R74" s="68">
        <f t="shared" si="36"/>
        <v>13</v>
      </c>
      <c r="S74" s="67">
        <v>161</v>
      </c>
      <c r="T74" s="68">
        <f t="shared" si="37"/>
        <v>13.416666666666666</v>
      </c>
      <c r="U74" s="71">
        <f>[1]Magistrenes!D80</f>
        <v>49</v>
      </c>
      <c r="V74" s="72">
        <f t="shared" si="38"/>
        <v>4.083333333333333</v>
      </c>
      <c r="W74" s="67">
        <v>104</v>
      </c>
      <c r="X74" s="68">
        <f t="shared" si="39"/>
        <v>8.6666666666666661</v>
      </c>
      <c r="Y74" s="67">
        <f>40+84</f>
        <v>124</v>
      </c>
      <c r="Z74" s="68">
        <f t="shared" si="40"/>
        <v>10.333333333333334</v>
      </c>
      <c r="AA74" s="73">
        <f>[1]CA!D80</f>
        <v>40</v>
      </c>
      <c r="AB74" s="70">
        <f t="shared" si="41"/>
        <v>3.3333333333333335</v>
      </c>
      <c r="AC74" s="67">
        <v>104</v>
      </c>
      <c r="AD74" s="68">
        <f t="shared" si="42"/>
        <v>8.6666666666666661</v>
      </c>
      <c r="AE74" s="67">
        <v>144</v>
      </c>
      <c r="AF74" s="68">
        <f t="shared" si="43"/>
        <v>12</v>
      </c>
      <c r="AG74" s="67">
        <v>80</v>
      </c>
      <c r="AH74" s="68">
        <f t="shared" si="44"/>
        <v>6.666666666666667</v>
      </c>
      <c r="AI74" s="67">
        <v>65</v>
      </c>
      <c r="AJ74" s="68">
        <f t="shared" si="45"/>
        <v>5.416666666666667</v>
      </c>
      <c r="AK74" s="67">
        <v>44</v>
      </c>
      <c r="AL74" s="68">
        <f t="shared" si="46"/>
        <v>3.6666666666666665</v>
      </c>
      <c r="AM74" s="67">
        <v>43</v>
      </c>
      <c r="AN74" s="68">
        <f t="shared" si="47"/>
        <v>3.5833333333333335</v>
      </c>
      <c r="AO74" s="67">
        <v>16</v>
      </c>
      <c r="AP74" s="68">
        <f t="shared" si="48"/>
        <v>1.3333333333333333</v>
      </c>
      <c r="AQ74" s="67">
        <v>26</v>
      </c>
      <c r="AR74" s="68">
        <f t="shared" si="49"/>
        <v>2.1666666666666665</v>
      </c>
      <c r="AS74" s="67">
        <v>23</v>
      </c>
      <c r="AT74" s="68">
        <f t="shared" si="50"/>
        <v>1.9166666666666667</v>
      </c>
      <c r="AU74" s="67">
        <v>20</v>
      </c>
      <c r="AV74" s="68">
        <f t="shared" si="51"/>
        <v>1.6666666666666667</v>
      </c>
      <c r="AW74" s="132">
        <v>33</v>
      </c>
      <c r="AX74" s="133">
        <f t="shared" si="52"/>
        <v>2.75</v>
      </c>
      <c r="AY74" s="67">
        <v>24</v>
      </c>
      <c r="AZ74" s="68">
        <f t="shared" si="53"/>
        <v>2</v>
      </c>
      <c r="BA74" s="74">
        <f t="shared" si="28"/>
        <v>3807</v>
      </c>
      <c r="BB74" s="75">
        <f t="shared" si="54"/>
        <v>317.25</v>
      </c>
    </row>
    <row r="75" spans="1:54" x14ac:dyDescent="0.25">
      <c r="A75" s="157"/>
      <c r="B75" s="121" t="s">
        <v>78</v>
      </c>
      <c r="C75" s="67">
        <v>95</v>
      </c>
      <c r="D75" s="68">
        <f t="shared" si="29"/>
        <v>7.916666666666667</v>
      </c>
      <c r="E75" s="69">
        <v>11</v>
      </c>
      <c r="F75" s="70">
        <f t="shared" si="30"/>
        <v>0.91666666666666663</v>
      </c>
      <c r="G75" s="67">
        <v>3</v>
      </c>
      <c r="H75" s="68">
        <f t="shared" si="31"/>
        <v>0.25</v>
      </c>
      <c r="I75" s="67">
        <v>10</v>
      </c>
      <c r="J75" s="68">
        <f t="shared" si="32"/>
        <v>0.83333333333333337</v>
      </c>
      <c r="K75" s="69">
        <v>7</v>
      </c>
      <c r="L75" s="70">
        <f t="shared" si="33"/>
        <v>0.58333333333333337</v>
      </c>
      <c r="M75" s="67">
        <v>8</v>
      </c>
      <c r="N75" s="68">
        <f t="shared" si="34"/>
        <v>0.66666666666666663</v>
      </c>
      <c r="O75" s="73">
        <f>'[1]FTF-A'!D81</f>
        <v>6</v>
      </c>
      <c r="P75" s="131">
        <f t="shared" si="35"/>
        <v>0.5</v>
      </c>
      <c r="Q75" s="67">
        <v>3</v>
      </c>
      <c r="R75" s="68">
        <f t="shared" si="36"/>
        <v>0.25</v>
      </c>
      <c r="S75" s="67">
        <v>8</v>
      </c>
      <c r="T75" s="68">
        <f t="shared" si="37"/>
        <v>0.66666666666666663</v>
      </c>
      <c r="U75" s="71">
        <f>[1]Magistrenes!D81</f>
        <v>10</v>
      </c>
      <c r="V75" s="72">
        <f t="shared" si="38"/>
        <v>0.83333333333333337</v>
      </c>
      <c r="W75" s="67">
        <v>2</v>
      </c>
      <c r="X75" s="68">
        <f t="shared" si="39"/>
        <v>0.16666666666666666</v>
      </c>
      <c r="Y75" s="67">
        <f>1+0</f>
        <v>1</v>
      </c>
      <c r="Z75" s="68">
        <f t="shared" si="40"/>
        <v>8.3333333333333329E-2</v>
      </c>
      <c r="AA75" s="73">
        <f>[1]CA!D81</f>
        <v>2</v>
      </c>
      <c r="AB75" s="70">
        <f t="shared" si="41"/>
        <v>0.16666666666666666</v>
      </c>
      <c r="AC75" s="67">
        <v>6</v>
      </c>
      <c r="AD75" s="68">
        <f t="shared" si="42"/>
        <v>0.5</v>
      </c>
      <c r="AE75" s="67">
        <v>10</v>
      </c>
      <c r="AF75" s="68">
        <f t="shared" si="43"/>
        <v>0.83333333333333337</v>
      </c>
      <c r="AG75" s="67">
        <v>1</v>
      </c>
      <c r="AH75" s="68">
        <f t="shared" si="44"/>
        <v>8.3333333333333329E-2</v>
      </c>
      <c r="AI75" s="67">
        <v>1</v>
      </c>
      <c r="AJ75" s="68">
        <f t="shared" si="45"/>
        <v>8.3333333333333329E-2</v>
      </c>
      <c r="AK75" s="67">
        <v>0</v>
      </c>
      <c r="AL75" s="68">
        <f t="shared" si="46"/>
        <v>0</v>
      </c>
      <c r="AM75" s="67">
        <v>0</v>
      </c>
      <c r="AN75" s="68">
        <f t="shared" si="47"/>
        <v>0</v>
      </c>
      <c r="AO75" s="67">
        <v>1</v>
      </c>
      <c r="AP75" s="68">
        <f t="shared" si="48"/>
        <v>8.3333333333333329E-2</v>
      </c>
      <c r="AQ75" s="67">
        <v>2</v>
      </c>
      <c r="AR75" s="68">
        <f t="shared" si="49"/>
        <v>0.16666666666666666</v>
      </c>
      <c r="AS75" s="67">
        <v>1</v>
      </c>
      <c r="AT75" s="68">
        <f t="shared" si="50"/>
        <v>8.3333333333333329E-2</v>
      </c>
      <c r="AU75" s="67">
        <v>4</v>
      </c>
      <c r="AV75" s="68">
        <f t="shared" si="51"/>
        <v>0.33333333333333331</v>
      </c>
      <c r="AW75" s="132">
        <v>0</v>
      </c>
      <c r="AX75" s="133">
        <f t="shared" si="52"/>
        <v>0</v>
      </c>
      <c r="AY75" s="67">
        <v>2</v>
      </c>
      <c r="AZ75" s="68">
        <f t="shared" si="53"/>
        <v>0.16666666666666666</v>
      </c>
      <c r="BA75" s="74">
        <f t="shared" si="28"/>
        <v>194</v>
      </c>
      <c r="BB75" s="75">
        <f t="shared" si="54"/>
        <v>16.166666666666668</v>
      </c>
    </row>
    <row r="76" spans="1:54" x14ac:dyDescent="0.25">
      <c r="A76" s="157"/>
      <c r="B76" s="121" t="s">
        <v>79</v>
      </c>
      <c r="C76" s="67">
        <v>342</v>
      </c>
      <c r="D76" s="68">
        <f t="shared" si="29"/>
        <v>28.5</v>
      </c>
      <c r="E76" s="69">
        <v>236</v>
      </c>
      <c r="F76" s="70">
        <f t="shared" si="30"/>
        <v>19.666666666666668</v>
      </c>
      <c r="G76" s="67">
        <v>241</v>
      </c>
      <c r="H76" s="68">
        <f t="shared" si="31"/>
        <v>20.083333333333332</v>
      </c>
      <c r="I76" s="67">
        <v>173</v>
      </c>
      <c r="J76" s="68">
        <f t="shared" si="32"/>
        <v>14.416666666666666</v>
      </c>
      <c r="K76" s="69">
        <v>103</v>
      </c>
      <c r="L76" s="70">
        <f t="shared" si="33"/>
        <v>8.5833333333333339</v>
      </c>
      <c r="M76" s="67">
        <v>86</v>
      </c>
      <c r="N76" s="68">
        <f t="shared" si="34"/>
        <v>7.166666666666667</v>
      </c>
      <c r="O76" s="73">
        <f>'[1]FTF-A'!D82</f>
        <v>112</v>
      </c>
      <c r="P76" s="131">
        <f t="shared" si="35"/>
        <v>9.3333333333333339</v>
      </c>
      <c r="Q76" s="67">
        <v>94</v>
      </c>
      <c r="R76" s="68">
        <f t="shared" si="36"/>
        <v>7.833333333333333</v>
      </c>
      <c r="S76" s="67">
        <v>80</v>
      </c>
      <c r="T76" s="68">
        <f t="shared" si="37"/>
        <v>6.666666666666667</v>
      </c>
      <c r="U76" s="71">
        <f>[1]Magistrenes!D82</f>
        <v>73</v>
      </c>
      <c r="V76" s="72">
        <f t="shared" si="38"/>
        <v>6.083333333333333</v>
      </c>
      <c r="W76" s="67">
        <v>90</v>
      </c>
      <c r="X76" s="68">
        <f t="shared" si="39"/>
        <v>7.5</v>
      </c>
      <c r="Y76" s="67">
        <f>34+28</f>
        <v>62</v>
      </c>
      <c r="Z76" s="68">
        <f t="shared" si="40"/>
        <v>5.166666666666667</v>
      </c>
      <c r="AA76" s="73">
        <f>[1]CA!D82</f>
        <v>65</v>
      </c>
      <c r="AB76" s="70">
        <f t="shared" si="41"/>
        <v>5.416666666666667</v>
      </c>
      <c r="AC76" s="67">
        <v>57</v>
      </c>
      <c r="AD76" s="68">
        <f t="shared" si="42"/>
        <v>4.75</v>
      </c>
      <c r="AE76" s="67">
        <v>43</v>
      </c>
      <c r="AF76" s="68">
        <f t="shared" si="43"/>
        <v>3.5833333333333335</v>
      </c>
      <c r="AG76" s="67">
        <v>33</v>
      </c>
      <c r="AH76" s="68">
        <f t="shared" si="44"/>
        <v>2.75</v>
      </c>
      <c r="AI76" s="67">
        <v>35</v>
      </c>
      <c r="AJ76" s="68">
        <f t="shared" si="45"/>
        <v>2.9166666666666665</v>
      </c>
      <c r="AK76" s="67">
        <v>20</v>
      </c>
      <c r="AL76" s="68">
        <f t="shared" si="46"/>
        <v>1.6666666666666667</v>
      </c>
      <c r="AM76" s="67">
        <v>35</v>
      </c>
      <c r="AN76" s="68">
        <f t="shared" si="47"/>
        <v>2.9166666666666665</v>
      </c>
      <c r="AO76" s="67">
        <v>20</v>
      </c>
      <c r="AP76" s="68">
        <f t="shared" si="48"/>
        <v>1.6666666666666667</v>
      </c>
      <c r="AQ76" s="67">
        <v>31</v>
      </c>
      <c r="AR76" s="68">
        <f t="shared" si="49"/>
        <v>2.5833333333333335</v>
      </c>
      <c r="AS76" s="67">
        <v>14</v>
      </c>
      <c r="AT76" s="68">
        <f t="shared" si="50"/>
        <v>1.1666666666666667</v>
      </c>
      <c r="AU76" s="67">
        <v>26</v>
      </c>
      <c r="AV76" s="68">
        <f t="shared" si="51"/>
        <v>2.1666666666666665</v>
      </c>
      <c r="AW76" s="132">
        <v>15</v>
      </c>
      <c r="AX76" s="133">
        <f t="shared" si="52"/>
        <v>1.25</v>
      </c>
      <c r="AY76" s="67">
        <v>26</v>
      </c>
      <c r="AZ76" s="68">
        <f t="shared" si="53"/>
        <v>2.1666666666666665</v>
      </c>
      <c r="BA76" s="74">
        <f t="shared" si="28"/>
        <v>2112</v>
      </c>
      <c r="BB76" s="75">
        <f t="shared" si="54"/>
        <v>176</v>
      </c>
    </row>
    <row r="77" spans="1:54" x14ac:dyDescent="0.25">
      <c r="A77" s="157"/>
      <c r="B77" s="121" t="s">
        <v>80</v>
      </c>
      <c r="C77" s="67">
        <v>1652</v>
      </c>
      <c r="D77" s="68">
        <f t="shared" si="29"/>
        <v>137.66666666666666</v>
      </c>
      <c r="E77" s="69">
        <v>1224</v>
      </c>
      <c r="F77" s="70">
        <f t="shared" si="30"/>
        <v>102</v>
      </c>
      <c r="G77" s="67">
        <v>1539</v>
      </c>
      <c r="H77" s="68">
        <f t="shared" si="31"/>
        <v>128.25</v>
      </c>
      <c r="I77" s="67">
        <v>756</v>
      </c>
      <c r="J77" s="68">
        <f t="shared" si="32"/>
        <v>63</v>
      </c>
      <c r="K77" s="69">
        <v>2029</v>
      </c>
      <c r="L77" s="70">
        <f t="shared" si="33"/>
        <v>169.08333333333334</v>
      </c>
      <c r="M77" s="67">
        <v>426</v>
      </c>
      <c r="N77" s="68">
        <f t="shared" si="34"/>
        <v>35.5</v>
      </c>
      <c r="O77" s="73">
        <v>1096</v>
      </c>
      <c r="P77" s="131">
        <f t="shared" si="35"/>
        <v>91.333333333333329</v>
      </c>
      <c r="Q77" s="67">
        <v>461</v>
      </c>
      <c r="R77" s="68">
        <f t="shared" si="36"/>
        <v>38.416666666666664</v>
      </c>
      <c r="S77" s="67">
        <v>375</v>
      </c>
      <c r="T77" s="68">
        <f t="shared" si="37"/>
        <v>31.25</v>
      </c>
      <c r="U77" s="71">
        <v>1439</v>
      </c>
      <c r="V77" s="72">
        <f t="shared" si="38"/>
        <v>119.91666666666667</v>
      </c>
      <c r="W77" s="67">
        <v>374</v>
      </c>
      <c r="X77" s="68">
        <f t="shared" si="39"/>
        <v>31.166666666666668</v>
      </c>
      <c r="Y77" s="67">
        <f>339+154</f>
        <v>493</v>
      </c>
      <c r="Z77" s="68">
        <f t="shared" si="40"/>
        <v>41.083333333333336</v>
      </c>
      <c r="AA77" s="73">
        <v>1099</v>
      </c>
      <c r="AB77" s="70">
        <f t="shared" si="41"/>
        <v>91.583333333333329</v>
      </c>
      <c r="AC77" s="67">
        <v>470</v>
      </c>
      <c r="AD77" s="68">
        <f t="shared" si="42"/>
        <v>39.166666666666664</v>
      </c>
      <c r="AE77" s="67">
        <v>603</v>
      </c>
      <c r="AF77" s="68">
        <f t="shared" si="43"/>
        <v>50.25</v>
      </c>
      <c r="AG77" s="67">
        <v>629</v>
      </c>
      <c r="AH77" s="68">
        <f t="shared" si="44"/>
        <v>52.416666666666664</v>
      </c>
      <c r="AI77" s="67">
        <v>365</v>
      </c>
      <c r="AJ77" s="68">
        <f t="shared" si="45"/>
        <v>30.416666666666668</v>
      </c>
      <c r="AK77" s="67">
        <v>146</v>
      </c>
      <c r="AL77" s="68">
        <f t="shared" si="46"/>
        <v>12.166666666666666</v>
      </c>
      <c r="AM77" s="67">
        <v>269</v>
      </c>
      <c r="AN77" s="68">
        <f t="shared" si="47"/>
        <v>22.416666666666668</v>
      </c>
      <c r="AO77" s="67">
        <v>343</v>
      </c>
      <c r="AP77" s="68">
        <f t="shared" si="48"/>
        <v>28.583333333333332</v>
      </c>
      <c r="AQ77" s="67">
        <v>171</v>
      </c>
      <c r="AR77" s="68">
        <f t="shared" si="49"/>
        <v>14.25</v>
      </c>
      <c r="AS77" s="67">
        <v>81</v>
      </c>
      <c r="AT77" s="68">
        <f t="shared" si="50"/>
        <v>6.75</v>
      </c>
      <c r="AU77" s="67">
        <v>151</v>
      </c>
      <c r="AV77" s="68">
        <f t="shared" si="51"/>
        <v>12.583333333333334</v>
      </c>
      <c r="AW77" s="132">
        <v>127</v>
      </c>
      <c r="AX77" s="133">
        <f t="shared" si="52"/>
        <v>10.583333333333334</v>
      </c>
      <c r="AY77" s="67">
        <v>91</v>
      </c>
      <c r="AZ77" s="68">
        <f t="shared" si="53"/>
        <v>7.583333333333333</v>
      </c>
      <c r="BA77" s="74">
        <f t="shared" si="28"/>
        <v>16409</v>
      </c>
      <c r="BB77" s="75">
        <f t="shared" si="54"/>
        <v>1367.4166666666667</v>
      </c>
    </row>
    <row r="78" spans="1:54" x14ac:dyDescent="0.25">
      <c r="A78" s="157"/>
      <c r="B78" s="122" t="s">
        <v>83</v>
      </c>
      <c r="C78" s="67">
        <v>441</v>
      </c>
      <c r="D78" s="68">
        <f t="shared" si="29"/>
        <v>36.75</v>
      </c>
      <c r="E78" s="69">
        <v>263</v>
      </c>
      <c r="F78" s="70">
        <f t="shared" si="30"/>
        <v>21.916666666666668</v>
      </c>
      <c r="G78" s="67">
        <v>181</v>
      </c>
      <c r="H78" s="68">
        <f t="shared" si="31"/>
        <v>15.083333333333334</v>
      </c>
      <c r="I78" s="67">
        <v>137</v>
      </c>
      <c r="J78" s="68">
        <f t="shared" si="32"/>
        <v>11.416666666666666</v>
      </c>
      <c r="K78" s="69">
        <v>26</v>
      </c>
      <c r="L78" s="70">
        <f t="shared" si="33"/>
        <v>2.1666666666666665</v>
      </c>
      <c r="M78" s="67">
        <v>123</v>
      </c>
      <c r="N78" s="68">
        <f t="shared" si="34"/>
        <v>10.25</v>
      </c>
      <c r="O78" s="73">
        <f>'[1]FTF-A'!D86</f>
        <v>49</v>
      </c>
      <c r="P78" s="131">
        <f t="shared" si="35"/>
        <v>4.083333333333333</v>
      </c>
      <c r="Q78" s="67">
        <v>75</v>
      </c>
      <c r="R78" s="68">
        <f t="shared" si="36"/>
        <v>6.25</v>
      </c>
      <c r="S78" s="67">
        <v>72</v>
      </c>
      <c r="T78" s="68">
        <f t="shared" si="37"/>
        <v>6</v>
      </c>
      <c r="U78" s="71">
        <f>[1]Magistrenes!D86</f>
        <v>14</v>
      </c>
      <c r="V78" s="72">
        <f t="shared" si="38"/>
        <v>1.1666666666666667</v>
      </c>
      <c r="W78" s="67">
        <v>56</v>
      </c>
      <c r="X78" s="68">
        <f t="shared" si="39"/>
        <v>4.666666666666667</v>
      </c>
      <c r="Y78" s="67">
        <f>13+24</f>
        <v>37</v>
      </c>
      <c r="Z78" s="68">
        <f t="shared" si="40"/>
        <v>3.0833333333333335</v>
      </c>
      <c r="AA78" s="73">
        <f>[1]CA!D86</f>
        <v>20</v>
      </c>
      <c r="AB78" s="70">
        <f t="shared" si="41"/>
        <v>1.6666666666666667</v>
      </c>
      <c r="AC78" s="67">
        <v>26</v>
      </c>
      <c r="AD78" s="68">
        <f t="shared" si="42"/>
        <v>2.1666666666666665</v>
      </c>
      <c r="AE78" s="67">
        <v>29</v>
      </c>
      <c r="AF78" s="68">
        <f t="shared" si="43"/>
        <v>2.4166666666666665</v>
      </c>
      <c r="AG78" s="67">
        <v>21</v>
      </c>
      <c r="AH78" s="68">
        <f t="shared" si="44"/>
        <v>1.75</v>
      </c>
      <c r="AI78" s="67">
        <v>30</v>
      </c>
      <c r="AJ78" s="68">
        <f t="shared" si="45"/>
        <v>2.5</v>
      </c>
      <c r="AK78" s="67">
        <v>15</v>
      </c>
      <c r="AL78" s="68">
        <f t="shared" si="46"/>
        <v>1.25</v>
      </c>
      <c r="AM78" s="67">
        <v>41</v>
      </c>
      <c r="AN78" s="68">
        <f t="shared" si="47"/>
        <v>3.4166666666666665</v>
      </c>
      <c r="AO78" s="67">
        <v>10</v>
      </c>
      <c r="AP78" s="68">
        <f t="shared" si="48"/>
        <v>0.83333333333333337</v>
      </c>
      <c r="AQ78" s="67">
        <v>24</v>
      </c>
      <c r="AR78" s="68">
        <f t="shared" si="49"/>
        <v>2</v>
      </c>
      <c r="AS78" s="67">
        <v>38</v>
      </c>
      <c r="AT78" s="68">
        <f t="shared" si="50"/>
        <v>3.1666666666666665</v>
      </c>
      <c r="AU78" s="67">
        <v>19</v>
      </c>
      <c r="AV78" s="68">
        <f t="shared" si="51"/>
        <v>1.5833333333333333</v>
      </c>
      <c r="AW78" s="132">
        <v>13</v>
      </c>
      <c r="AX78" s="133">
        <f t="shared" si="52"/>
        <v>1.0833333333333333</v>
      </c>
      <c r="AY78" s="67">
        <v>16</v>
      </c>
      <c r="AZ78" s="68">
        <f t="shared" si="53"/>
        <v>1.3333333333333333</v>
      </c>
      <c r="BA78" s="74">
        <f t="shared" si="28"/>
        <v>1776</v>
      </c>
      <c r="BB78" s="75">
        <f t="shared" si="54"/>
        <v>148</v>
      </c>
    </row>
    <row r="79" spans="1:54" x14ac:dyDescent="0.25">
      <c r="A79" s="157" t="s">
        <v>135</v>
      </c>
      <c r="B79" s="120" t="s">
        <v>81</v>
      </c>
      <c r="C79" s="67">
        <v>496</v>
      </c>
      <c r="D79" s="68">
        <f t="shared" si="29"/>
        <v>41.333333333333336</v>
      </c>
      <c r="E79" s="69">
        <v>487</v>
      </c>
      <c r="F79" s="70">
        <f t="shared" si="30"/>
        <v>40.583333333333336</v>
      </c>
      <c r="G79" s="67">
        <v>173</v>
      </c>
      <c r="H79" s="68">
        <f t="shared" si="31"/>
        <v>14.416666666666666</v>
      </c>
      <c r="I79" s="67">
        <v>143</v>
      </c>
      <c r="J79" s="68">
        <f t="shared" si="32"/>
        <v>11.916666666666666</v>
      </c>
      <c r="K79" s="69">
        <v>28</v>
      </c>
      <c r="L79" s="70">
        <f t="shared" si="33"/>
        <v>2.3333333333333335</v>
      </c>
      <c r="M79" s="67">
        <v>109</v>
      </c>
      <c r="N79" s="68">
        <f t="shared" si="34"/>
        <v>9.0833333333333339</v>
      </c>
      <c r="O79" s="73">
        <f>'[1]FTF-A'!D84</f>
        <v>60</v>
      </c>
      <c r="P79" s="131">
        <f t="shared" si="35"/>
        <v>5</v>
      </c>
      <c r="Q79" s="67">
        <v>89</v>
      </c>
      <c r="R79" s="68">
        <f t="shared" si="36"/>
        <v>7.416666666666667</v>
      </c>
      <c r="S79" s="67">
        <v>64</v>
      </c>
      <c r="T79" s="68">
        <f t="shared" si="37"/>
        <v>5.333333333333333</v>
      </c>
      <c r="U79" s="71">
        <f>[1]Magistrenes!D84</f>
        <v>6</v>
      </c>
      <c r="V79" s="72">
        <f t="shared" si="38"/>
        <v>0.5</v>
      </c>
      <c r="W79" s="67">
        <v>57</v>
      </c>
      <c r="X79" s="68">
        <f t="shared" si="39"/>
        <v>4.75</v>
      </c>
      <c r="Y79" s="67">
        <f>14+14</f>
        <v>28</v>
      </c>
      <c r="Z79" s="68">
        <f t="shared" si="40"/>
        <v>2.3333333333333335</v>
      </c>
      <c r="AA79" s="73">
        <f>[1]CA!D84</f>
        <v>13</v>
      </c>
      <c r="AB79" s="70">
        <f t="shared" si="41"/>
        <v>1.0833333333333333</v>
      </c>
      <c r="AC79" s="67">
        <v>49</v>
      </c>
      <c r="AD79" s="68">
        <f t="shared" si="42"/>
        <v>4.083333333333333</v>
      </c>
      <c r="AE79" s="67">
        <v>22</v>
      </c>
      <c r="AF79" s="68">
        <f t="shared" si="43"/>
        <v>1.8333333333333333</v>
      </c>
      <c r="AG79" s="67">
        <v>17</v>
      </c>
      <c r="AH79" s="68">
        <f t="shared" si="44"/>
        <v>1.4166666666666667</v>
      </c>
      <c r="AI79" s="67">
        <v>31</v>
      </c>
      <c r="AJ79" s="68">
        <f t="shared" si="45"/>
        <v>2.5833333333333335</v>
      </c>
      <c r="AK79" s="67">
        <v>15</v>
      </c>
      <c r="AL79" s="68">
        <f t="shared" si="46"/>
        <v>1.25</v>
      </c>
      <c r="AM79" s="67">
        <v>24</v>
      </c>
      <c r="AN79" s="68">
        <f t="shared" si="47"/>
        <v>2</v>
      </c>
      <c r="AO79" s="67">
        <v>6</v>
      </c>
      <c r="AP79" s="68">
        <f t="shared" si="48"/>
        <v>0.5</v>
      </c>
      <c r="AQ79" s="67">
        <v>20</v>
      </c>
      <c r="AR79" s="68">
        <f t="shared" si="49"/>
        <v>1.6666666666666667</v>
      </c>
      <c r="AS79" s="67">
        <v>42</v>
      </c>
      <c r="AT79" s="68">
        <f t="shared" si="50"/>
        <v>3.5</v>
      </c>
      <c r="AU79" s="67">
        <v>13</v>
      </c>
      <c r="AV79" s="68">
        <f t="shared" si="51"/>
        <v>1.0833333333333333</v>
      </c>
      <c r="AW79" s="132">
        <v>10</v>
      </c>
      <c r="AX79" s="133">
        <f t="shared" si="52"/>
        <v>0.83333333333333337</v>
      </c>
      <c r="AY79" s="67">
        <v>15</v>
      </c>
      <c r="AZ79" s="68">
        <f t="shared" si="53"/>
        <v>1.25</v>
      </c>
      <c r="BA79" s="74">
        <f t="shared" si="28"/>
        <v>2017</v>
      </c>
      <c r="BB79" s="75">
        <f t="shared" si="54"/>
        <v>168.08333333333334</v>
      </c>
    </row>
    <row r="80" spans="1:54" x14ac:dyDescent="0.25">
      <c r="A80" s="157"/>
      <c r="B80" s="121" t="s">
        <v>82</v>
      </c>
      <c r="C80" s="67">
        <v>862</v>
      </c>
      <c r="D80" s="68">
        <f t="shared" si="29"/>
        <v>71.833333333333329</v>
      </c>
      <c r="E80" s="69">
        <v>377</v>
      </c>
      <c r="F80" s="70">
        <f t="shared" si="30"/>
        <v>31.416666666666668</v>
      </c>
      <c r="G80" s="67">
        <v>212</v>
      </c>
      <c r="H80" s="68">
        <f t="shared" si="31"/>
        <v>17.666666666666668</v>
      </c>
      <c r="I80" s="67">
        <v>160</v>
      </c>
      <c r="J80" s="68">
        <f t="shared" si="32"/>
        <v>13.333333333333334</v>
      </c>
      <c r="K80" s="69">
        <v>50</v>
      </c>
      <c r="L80" s="70">
        <f t="shared" si="33"/>
        <v>4.166666666666667</v>
      </c>
      <c r="M80" s="67">
        <v>93</v>
      </c>
      <c r="N80" s="68">
        <f t="shared" si="34"/>
        <v>7.75</v>
      </c>
      <c r="O80" s="73">
        <f>'[1]FTF-A'!D85</f>
        <v>53</v>
      </c>
      <c r="P80" s="131">
        <f t="shared" si="35"/>
        <v>4.416666666666667</v>
      </c>
      <c r="Q80" s="67">
        <v>90</v>
      </c>
      <c r="R80" s="68">
        <f t="shared" si="36"/>
        <v>7.5</v>
      </c>
      <c r="S80" s="67">
        <v>146</v>
      </c>
      <c r="T80" s="68">
        <f t="shared" si="37"/>
        <v>12.166666666666666</v>
      </c>
      <c r="U80" s="71">
        <f>[1]Magistrenes!D85</f>
        <v>14</v>
      </c>
      <c r="V80" s="72">
        <f t="shared" si="38"/>
        <v>1.1666666666666667</v>
      </c>
      <c r="W80" s="67">
        <v>58</v>
      </c>
      <c r="X80" s="68">
        <f t="shared" si="39"/>
        <v>4.833333333333333</v>
      </c>
      <c r="Y80" s="67">
        <f>14+10</f>
        <v>24</v>
      </c>
      <c r="Z80" s="68">
        <f t="shared" si="40"/>
        <v>2</v>
      </c>
      <c r="AA80" s="73">
        <f>[1]CA!D85</f>
        <v>15</v>
      </c>
      <c r="AB80" s="70">
        <f t="shared" si="41"/>
        <v>1.25</v>
      </c>
      <c r="AC80" s="67">
        <v>54</v>
      </c>
      <c r="AD80" s="68">
        <f t="shared" si="42"/>
        <v>4.5</v>
      </c>
      <c r="AE80" s="67">
        <v>30</v>
      </c>
      <c r="AF80" s="68">
        <f t="shared" si="43"/>
        <v>2.5</v>
      </c>
      <c r="AG80" s="67">
        <v>26</v>
      </c>
      <c r="AH80" s="68">
        <f t="shared" si="44"/>
        <v>2.1666666666666665</v>
      </c>
      <c r="AI80" s="67">
        <v>30</v>
      </c>
      <c r="AJ80" s="68">
        <f t="shared" si="45"/>
        <v>2.5</v>
      </c>
      <c r="AK80" s="67">
        <v>20</v>
      </c>
      <c r="AL80" s="68">
        <f t="shared" si="46"/>
        <v>1.6666666666666667</v>
      </c>
      <c r="AM80" s="67">
        <v>17</v>
      </c>
      <c r="AN80" s="68">
        <f t="shared" si="47"/>
        <v>1.4166666666666667</v>
      </c>
      <c r="AO80" s="67">
        <v>4</v>
      </c>
      <c r="AP80" s="68">
        <f t="shared" si="48"/>
        <v>0.33333333333333331</v>
      </c>
      <c r="AQ80" s="67">
        <v>16</v>
      </c>
      <c r="AR80" s="68">
        <f t="shared" si="49"/>
        <v>1.3333333333333333</v>
      </c>
      <c r="AS80" s="67">
        <v>28</v>
      </c>
      <c r="AT80" s="68">
        <f t="shared" si="50"/>
        <v>2.3333333333333335</v>
      </c>
      <c r="AU80" s="67">
        <v>28</v>
      </c>
      <c r="AV80" s="68">
        <f t="shared" si="51"/>
        <v>2.3333333333333335</v>
      </c>
      <c r="AW80" s="132">
        <v>8</v>
      </c>
      <c r="AX80" s="133">
        <f t="shared" si="52"/>
        <v>0.66666666666666663</v>
      </c>
      <c r="AY80" s="67">
        <v>19</v>
      </c>
      <c r="AZ80" s="68">
        <f t="shared" si="53"/>
        <v>1.5833333333333333</v>
      </c>
      <c r="BA80" s="74">
        <f t="shared" si="28"/>
        <v>2434</v>
      </c>
      <c r="BB80" s="75">
        <f t="shared" si="54"/>
        <v>202.83333333333334</v>
      </c>
    </row>
    <row r="81" spans="1:54" x14ac:dyDescent="0.25">
      <c r="A81" s="157"/>
      <c r="B81" s="121" t="s">
        <v>68</v>
      </c>
      <c r="C81" s="67">
        <v>815</v>
      </c>
      <c r="D81" s="68">
        <f t="shared" si="29"/>
        <v>67.916666666666671</v>
      </c>
      <c r="E81" s="69">
        <v>769</v>
      </c>
      <c r="F81" s="70">
        <f t="shared" si="30"/>
        <v>64.083333333333329</v>
      </c>
      <c r="G81" s="67">
        <v>384</v>
      </c>
      <c r="H81" s="68">
        <f t="shared" si="31"/>
        <v>32</v>
      </c>
      <c r="I81" s="67">
        <v>251</v>
      </c>
      <c r="J81" s="68">
        <f t="shared" si="32"/>
        <v>20.916666666666668</v>
      </c>
      <c r="K81" s="69">
        <v>113</v>
      </c>
      <c r="L81" s="70">
        <f t="shared" si="33"/>
        <v>9.4166666666666661</v>
      </c>
      <c r="M81" s="67">
        <v>163</v>
      </c>
      <c r="N81" s="68">
        <f t="shared" si="34"/>
        <v>13.583333333333334</v>
      </c>
      <c r="O81" s="73">
        <f>'[1]FTF-A'!D71</f>
        <v>129</v>
      </c>
      <c r="P81" s="131">
        <f t="shared" si="35"/>
        <v>10.75</v>
      </c>
      <c r="Q81" s="67">
        <v>146</v>
      </c>
      <c r="R81" s="68">
        <f t="shared" si="36"/>
        <v>12.166666666666666</v>
      </c>
      <c r="S81" s="67">
        <v>132</v>
      </c>
      <c r="T81" s="68">
        <f t="shared" si="37"/>
        <v>11</v>
      </c>
      <c r="U81" s="71">
        <f>[1]Magistrenes!D71</f>
        <v>22</v>
      </c>
      <c r="V81" s="72">
        <f t="shared" si="38"/>
        <v>1.8333333333333333</v>
      </c>
      <c r="W81" s="67">
        <v>104</v>
      </c>
      <c r="X81" s="68">
        <f t="shared" si="39"/>
        <v>8.6666666666666661</v>
      </c>
      <c r="Y81" s="67">
        <f>28+41</f>
        <v>69</v>
      </c>
      <c r="Z81" s="68">
        <f t="shared" si="40"/>
        <v>5.75</v>
      </c>
      <c r="AA81" s="73">
        <f>[1]CA!D71</f>
        <v>100</v>
      </c>
      <c r="AB81" s="70">
        <f t="shared" si="41"/>
        <v>8.3333333333333339</v>
      </c>
      <c r="AC81" s="67">
        <v>113</v>
      </c>
      <c r="AD81" s="68">
        <f t="shared" si="42"/>
        <v>9.4166666666666661</v>
      </c>
      <c r="AE81" s="67">
        <v>58</v>
      </c>
      <c r="AF81" s="68">
        <f t="shared" si="43"/>
        <v>4.833333333333333</v>
      </c>
      <c r="AG81" s="67">
        <v>51</v>
      </c>
      <c r="AH81" s="68">
        <f t="shared" si="44"/>
        <v>4.25</v>
      </c>
      <c r="AI81" s="67">
        <v>186</v>
      </c>
      <c r="AJ81" s="68">
        <f t="shared" si="45"/>
        <v>15.5</v>
      </c>
      <c r="AK81" s="67">
        <v>40</v>
      </c>
      <c r="AL81" s="68">
        <f t="shared" si="46"/>
        <v>3.3333333333333335</v>
      </c>
      <c r="AM81" s="67">
        <v>52</v>
      </c>
      <c r="AN81" s="68">
        <f t="shared" si="47"/>
        <v>4.333333333333333</v>
      </c>
      <c r="AO81" s="67">
        <v>12</v>
      </c>
      <c r="AP81" s="68">
        <f t="shared" si="48"/>
        <v>1</v>
      </c>
      <c r="AQ81" s="67">
        <v>15</v>
      </c>
      <c r="AR81" s="68">
        <f t="shared" si="49"/>
        <v>1.25</v>
      </c>
      <c r="AS81" s="67">
        <v>54</v>
      </c>
      <c r="AT81" s="68">
        <f t="shared" si="50"/>
        <v>4.5</v>
      </c>
      <c r="AU81" s="67">
        <v>37</v>
      </c>
      <c r="AV81" s="68">
        <f t="shared" si="51"/>
        <v>3.0833333333333335</v>
      </c>
      <c r="AW81" s="132">
        <v>22</v>
      </c>
      <c r="AX81" s="133">
        <f t="shared" si="52"/>
        <v>1.8333333333333333</v>
      </c>
      <c r="AY81" s="67">
        <v>24</v>
      </c>
      <c r="AZ81" s="68">
        <f t="shared" si="53"/>
        <v>2</v>
      </c>
      <c r="BA81" s="74">
        <f t="shared" si="28"/>
        <v>3861</v>
      </c>
      <c r="BB81" s="75">
        <f t="shared" si="54"/>
        <v>321.75</v>
      </c>
    </row>
    <row r="82" spans="1:54" x14ac:dyDescent="0.25">
      <c r="A82" s="157"/>
      <c r="B82" s="121" t="s">
        <v>69</v>
      </c>
      <c r="C82" s="67">
        <v>570</v>
      </c>
      <c r="D82" s="68">
        <f t="shared" si="29"/>
        <v>47.5</v>
      </c>
      <c r="E82" s="69">
        <v>310</v>
      </c>
      <c r="F82" s="70">
        <f t="shared" si="30"/>
        <v>25.833333333333332</v>
      </c>
      <c r="G82" s="67">
        <v>313</v>
      </c>
      <c r="H82" s="68">
        <f t="shared" si="31"/>
        <v>26.083333333333332</v>
      </c>
      <c r="I82" s="67">
        <v>181</v>
      </c>
      <c r="J82" s="68">
        <f t="shared" si="32"/>
        <v>15.083333333333334</v>
      </c>
      <c r="K82" s="69">
        <v>48</v>
      </c>
      <c r="L82" s="70">
        <f t="shared" si="33"/>
        <v>4</v>
      </c>
      <c r="M82" s="67">
        <v>90</v>
      </c>
      <c r="N82" s="68">
        <f t="shared" si="34"/>
        <v>7.5</v>
      </c>
      <c r="O82" s="73">
        <f>'[1]FTF-A'!D72</f>
        <v>100</v>
      </c>
      <c r="P82" s="131">
        <f t="shared" si="35"/>
        <v>8.3333333333333339</v>
      </c>
      <c r="Q82" s="67">
        <v>80</v>
      </c>
      <c r="R82" s="68">
        <f t="shared" si="36"/>
        <v>6.666666666666667</v>
      </c>
      <c r="S82" s="67">
        <v>99</v>
      </c>
      <c r="T82" s="68">
        <f t="shared" si="37"/>
        <v>8.25</v>
      </c>
      <c r="U82" s="71">
        <f>[1]Magistrenes!D72</f>
        <v>12</v>
      </c>
      <c r="V82" s="72">
        <f t="shared" si="38"/>
        <v>1</v>
      </c>
      <c r="W82" s="67">
        <v>48</v>
      </c>
      <c r="X82" s="68">
        <f t="shared" si="39"/>
        <v>4</v>
      </c>
      <c r="Y82" s="67">
        <f>20+15</f>
        <v>35</v>
      </c>
      <c r="Z82" s="68">
        <f t="shared" si="40"/>
        <v>2.9166666666666665</v>
      </c>
      <c r="AA82" s="73">
        <f>[1]CA!D72</f>
        <v>11</v>
      </c>
      <c r="AB82" s="70">
        <f t="shared" si="41"/>
        <v>0.91666666666666663</v>
      </c>
      <c r="AC82" s="67">
        <v>94</v>
      </c>
      <c r="AD82" s="68">
        <f t="shared" si="42"/>
        <v>7.833333333333333</v>
      </c>
      <c r="AE82" s="67">
        <v>55</v>
      </c>
      <c r="AF82" s="68">
        <f t="shared" si="43"/>
        <v>4.583333333333333</v>
      </c>
      <c r="AG82" s="67">
        <v>78</v>
      </c>
      <c r="AH82" s="68">
        <f t="shared" si="44"/>
        <v>6.5</v>
      </c>
      <c r="AI82" s="67">
        <v>39</v>
      </c>
      <c r="AJ82" s="68">
        <f t="shared" si="45"/>
        <v>3.25</v>
      </c>
      <c r="AK82" s="67">
        <v>29</v>
      </c>
      <c r="AL82" s="68">
        <f t="shared" si="46"/>
        <v>2.4166666666666665</v>
      </c>
      <c r="AM82" s="67">
        <v>44</v>
      </c>
      <c r="AN82" s="68">
        <f t="shared" si="47"/>
        <v>3.6666666666666665</v>
      </c>
      <c r="AO82" s="67">
        <v>7</v>
      </c>
      <c r="AP82" s="68">
        <f t="shared" si="48"/>
        <v>0.58333333333333337</v>
      </c>
      <c r="AQ82" s="67">
        <v>7</v>
      </c>
      <c r="AR82" s="68">
        <f t="shared" si="49"/>
        <v>0.58333333333333337</v>
      </c>
      <c r="AS82" s="67">
        <v>53</v>
      </c>
      <c r="AT82" s="68">
        <f t="shared" si="50"/>
        <v>4.416666666666667</v>
      </c>
      <c r="AU82" s="67">
        <v>13</v>
      </c>
      <c r="AV82" s="68">
        <f t="shared" si="51"/>
        <v>1.0833333333333333</v>
      </c>
      <c r="AW82" s="132">
        <v>15</v>
      </c>
      <c r="AX82" s="133">
        <f t="shared" si="52"/>
        <v>1.25</v>
      </c>
      <c r="AY82" s="67">
        <v>17</v>
      </c>
      <c r="AZ82" s="68">
        <f t="shared" si="53"/>
        <v>1.4166666666666667</v>
      </c>
      <c r="BA82" s="74">
        <f t="shared" si="28"/>
        <v>2348</v>
      </c>
      <c r="BB82" s="75">
        <f t="shared" si="54"/>
        <v>195.66666666666666</v>
      </c>
    </row>
    <row r="83" spans="1:54" x14ac:dyDescent="0.25">
      <c r="A83" s="157"/>
      <c r="B83" s="121" t="s">
        <v>70</v>
      </c>
      <c r="C83" s="67">
        <v>399</v>
      </c>
      <c r="D83" s="68">
        <f t="shared" si="29"/>
        <v>33.25</v>
      </c>
      <c r="E83" s="69">
        <v>118</v>
      </c>
      <c r="F83" s="70">
        <f t="shared" si="30"/>
        <v>9.8333333333333339</v>
      </c>
      <c r="G83" s="67">
        <v>52</v>
      </c>
      <c r="H83" s="68">
        <f t="shared" si="31"/>
        <v>4.333333333333333</v>
      </c>
      <c r="I83" s="67">
        <v>44</v>
      </c>
      <c r="J83" s="68">
        <f t="shared" si="32"/>
        <v>3.6666666666666665</v>
      </c>
      <c r="K83" s="69">
        <v>10</v>
      </c>
      <c r="L83" s="70">
        <f t="shared" si="33"/>
        <v>0.83333333333333337</v>
      </c>
      <c r="M83" s="67">
        <v>34</v>
      </c>
      <c r="N83" s="68">
        <f t="shared" si="34"/>
        <v>2.8333333333333335</v>
      </c>
      <c r="O83" s="73">
        <f>'[1]FTF-A'!D73</f>
        <v>21</v>
      </c>
      <c r="P83" s="131">
        <f t="shared" si="35"/>
        <v>1.75</v>
      </c>
      <c r="Q83" s="67">
        <v>19</v>
      </c>
      <c r="R83" s="68">
        <f t="shared" si="36"/>
        <v>1.5833333333333333</v>
      </c>
      <c r="S83" s="67">
        <v>63</v>
      </c>
      <c r="T83" s="68">
        <f t="shared" si="37"/>
        <v>5.25</v>
      </c>
      <c r="U83" s="71">
        <f>[1]Magistrenes!D73</f>
        <v>5</v>
      </c>
      <c r="V83" s="72">
        <f t="shared" si="38"/>
        <v>0.41666666666666669</v>
      </c>
      <c r="W83" s="67">
        <v>9</v>
      </c>
      <c r="X83" s="68">
        <f t="shared" si="39"/>
        <v>0.75</v>
      </c>
      <c r="Y83" s="67">
        <f>4+0</f>
        <v>4</v>
      </c>
      <c r="Z83" s="68">
        <f t="shared" si="40"/>
        <v>0.33333333333333331</v>
      </c>
      <c r="AA83" s="73">
        <f>[1]CA!D73</f>
        <v>3</v>
      </c>
      <c r="AB83" s="70">
        <f t="shared" si="41"/>
        <v>0.25</v>
      </c>
      <c r="AC83" s="67">
        <v>23</v>
      </c>
      <c r="AD83" s="68">
        <f t="shared" si="42"/>
        <v>1.9166666666666667</v>
      </c>
      <c r="AE83" s="67">
        <v>34</v>
      </c>
      <c r="AF83" s="68">
        <f t="shared" si="43"/>
        <v>2.8333333333333335</v>
      </c>
      <c r="AG83" s="67">
        <v>10</v>
      </c>
      <c r="AH83" s="68">
        <f t="shared" si="44"/>
        <v>0.83333333333333337</v>
      </c>
      <c r="AI83" s="67">
        <v>6</v>
      </c>
      <c r="AJ83" s="68">
        <f t="shared" si="45"/>
        <v>0.5</v>
      </c>
      <c r="AK83" s="67">
        <v>11</v>
      </c>
      <c r="AL83" s="68">
        <f t="shared" si="46"/>
        <v>0.91666666666666663</v>
      </c>
      <c r="AM83" s="67">
        <v>17</v>
      </c>
      <c r="AN83" s="68">
        <f t="shared" si="47"/>
        <v>1.4166666666666667</v>
      </c>
      <c r="AO83" s="67">
        <v>1</v>
      </c>
      <c r="AP83" s="68">
        <f t="shared" si="48"/>
        <v>8.3333333333333329E-2</v>
      </c>
      <c r="AQ83" s="67">
        <v>3</v>
      </c>
      <c r="AR83" s="68">
        <f t="shared" si="49"/>
        <v>0.25</v>
      </c>
      <c r="AS83" s="67">
        <v>29</v>
      </c>
      <c r="AT83" s="68">
        <f t="shared" si="50"/>
        <v>2.4166666666666665</v>
      </c>
      <c r="AU83" s="67">
        <v>1</v>
      </c>
      <c r="AV83" s="68">
        <f t="shared" si="51"/>
        <v>8.3333333333333329E-2</v>
      </c>
      <c r="AW83" s="132">
        <v>1</v>
      </c>
      <c r="AX83" s="133">
        <f t="shared" si="52"/>
        <v>8.3333333333333329E-2</v>
      </c>
      <c r="AY83" s="67">
        <v>9</v>
      </c>
      <c r="AZ83" s="68">
        <f t="shared" si="53"/>
        <v>0.75</v>
      </c>
      <c r="BA83" s="74">
        <f t="shared" si="28"/>
        <v>926</v>
      </c>
      <c r="BB83" s="75">
        <f t="shared" si="54"/>
        <v>77.166666666666671</v>
      </c>
    </row>
    <row r="84" spans="1:54" x14ac:dyDescent="0.25">
      <c r="A84" s="157"/>
      <c r="B84" s="121" t="s">
        <v>71</v>
      </c>
      <c r="C84" s="67">
        <v>317</v>
      </c>
      <c r="D84" s="68">
        <f t="shared" si="29"/>
        <v>26.416666666666668</v>
      </c>
      <c r="E84" s="69">
        <v>108</v>
      </c>
      <c r="F84" s="70">
        <f t="shared" si="30"/>
        <v>9</v>
      </c>
      <c r="G84" s="67">
        <v>94</v>
      </c>
      <c r="H84" s="68">
        <f t="shared" si="31"/>
        <v>7.833333333333333</v>
      </c>
      <c r="I84" s="67">
        <v>82</v>
      </c>
      <c r="J84" s="68">
        <f t="shared" si="32"/>
        <v>6.833333333333333</v>
      </c>
      <c r="K84" s="69">
        <v>24</v>
      </c>
      <c r="L84" s="70">
        <f t="shared" si="33"/>
        <v>2</v>
      </c>
      <c r="M84" s="67">
        <v>29</v>
      </c>
      <c r="N84" s="68">
        <f t="shared" si="34"/>
        <v>2.4166666666666665</v>
      </c>
      <c r="O84" s="73">
        <f>'[1]FTF-A'!D74</f>
        <v>37</v>
      </c>
      <c r="P84" s="131">
        <f t="shared" si="35"/>
        <v>3.0833333333333335</v>
      </c>
      <c r="Q84" s="67">
        <v>31</v>
      </c>
      <c r="R84" s="68">
        <f t="shared" si="36"/>
        <v>2.5833333333333335</v>
      </c>
      <c r="S84" s="67">
        <v>51</v>
      </c>
      <c r="T84" s="68">
        <f t="shared" si="37"/>
        <v>4.25</v>
      </c>
      <c r="U84" s="71">
        <f>[1]Magistrenes!D74</f>
        <v>3</v>
      </c>
      <c r="V84" s="72">
        <f t="shared" si="38"/>
        <v>0.25</v>
      </c>
      <c r="W84" s="67">
        <v>23</v>
      </c>
      <c r="X84" s="68">
        <f t="shared" si="39"/>
        <v>1.9166666666666667</v>
      </c>
      <c r="Y84" s="67">
        <f>13+3</f>
        <v>16</v>
      </c>
      <c r="Z84" s="68">
        <f t="shared" si="40"/>
        <v>1.3333333333333333</v>
      </c>
      <c r="AA84" s="73">
        <f>[1]CA!D74</f>
        <v>2</v>
      </c>
      <c r="AB84" s="70">
        <f t="shared" si="41"/>
        <v>0.16666666666666666</v>
      </c>
      <c r="AC84" s="67">
        <v>26</v>
      </c>
      <c r="AD84" s="68">
        <f t="shared" si="42"/>
        <v>2.1666666666666665</v>
      </c>
      <c r="AE84" s="67">
        <v>22</v>
      </c>
      <c r="AF84" s="68">
        <f t="shared" si="43"/>
        <v>1.8333333333333333</v>
      </c>
      <c r="AG84" s="67">
        <v>16</v>
      </c>
      <c r="AH84" s="68">
        <f t="shared" si="44"/>
        <v>1.3333333333333333</v>
      </c>
      <c r="AI84" s="67">
        <v>19</v>
      </c>
      <c r="AJ84" s="68">
        <f t="shared" si="45"/>
        <v>1.5833333333333333</v>
      </c>
      <c r="AK84" s="67">
        <v>9</v>
      </c>
      <c r="AL84" s="68">
        <f t="shared" si="46"/>
        <v>0.75</v>
      </c>
      <c r="AM84" s="67">
        <v>18</v>
      </c>
      <c r="AN84" s="68">
        <f t="shared" si="47"/>
        <v>1.5</v>
      </c>
      <c r="AO84" s="67">
        <v>2</v>
      </c>
      <c r="AP84" s="68">
        <f t="shared" si="48"/>
        <v>0.16666666666666666</v>
      </c>
      <c r="AQ84" s="67">
        <v>4</v>
      </c>
      <c r="AR84" s="68">
        <f t="shared" si="49"/>
        <v>0.33333333333333331</v>
      </c>
      <c r="AS84" s="67">
        <v>114</v>
      </c>
      <c r="AT84" s="68">
        <f t="shared" si="50"/>
        <v>9.5</v>
      </c>
      <c r="AU84" s="67">
        <v>4</v>
      </c>
      <c r="AV84" s="68">
        <f t="shared" si="51"/>
        <v>0.33333333333333331</v>
      </c>
      <c r="AW84" s="132">
        <v>7</v>
      </c>
      <c r="AX84" s="133">
        <f t="shared" si="52"/>
        <v>0.58333333333333337</v>
      </c>
      <c r="AY84" s="67">
        <v>4</v>
      </c>
      <c r="AZ84" s="68">
        <f t="shared" si="53"/>
        <v>0.33333333333333331</v>
      </c>
      <c r="BA84" s="74">
        <f t="shared" si="28"/>
        <v>1062</v>
      </c>
      <c r="BB84" s="75">
        <f t="shared" si="54"/>
        <v>88.5</v>
      </c>
    </row>
    <row r="85" spans="1:54" x14ac:dyDescent="0.25">
      <c r="A85" s="157"/>
      <c r="B85" s="121" t="s">
        <v>84</v>
      </c>
      <c r="C85" s="67">
        <v>785</v>
      </c>
      <c r="D85" s="68">
        <f t="shared" si="29"/>
        <v>65.416666666666671</v>
      </c>
      <c r="E85" s="69">
        <v>154</v>
      </c>
      <c r="F85" s="70">
        <f t="shared" si="30"/>
        <v>12.833333333333334</v>
      </c>
      <c r="G85" s="67">
        <v>223</v>
      </c>
      <c r="H85" s="68">
        <f t="shared" si="31"/>
        <v>18.583333333333332</v>
      </c>
      <c r="I85" s="67">
        <v>138</v>
      </c>
      <c r="J85" s="68">
        <f t="shared" si="32"/>
        <v>11.5</v>
      </c>
      <c r="K85" s="69">
        <v>27</v>
      </c>
      <c r="L85" s="70">
        <f t="shared" si="33"/>
        <v>2.25</v>
      </c>
      <c r="M85" s="67">
        <v>72</v>
      </c>
      <c r="N85" s="68">
        <f t="shared" si="34"/>
        <v>6</v>
      </c>
      <c r="O85" s="73">
        <f>'[1]FTF-A'!D87</f>
        <v>72</v>
      </c>
      <c r="P85" s="131">
        <f t="shared" si="35"/>
        <v>6</v>
      </c>
      <c r="Q85" s="67">
        <v>62</v>
      </c>
      <c r="R85" s="68">
        <f t="shared" si="36"/>
        <v>5.166666666666667</v>
      </c>
      <c r="S85" s="67">
        <v>85</v>
      </c>
      <c r="T85" s="68">
        <f t="shared" si="37"/>
        <v>7.083333333333333</v>
      </c>
      <c r="U85" s="71">
        <f>[1]Magistrenes!D87</f>
        <v>8</v>
      </c>
      <c r="V85" s="72">
        <f t="shared" si="38"/>
        <v>0.66666666666666663</v>
      </c>
      <c r="W85" s="67">
        <v>47</v>
      </c>
      <c r="X85" s="68">
        <f t="shared" si="39"/>
        <v>3.9166666666666665</v>
      </c>
      <c r="Y85" s="67">
        <f>22+11</f>
        <v>33</v>
      </c>
      <c r="Z85" s="68">
        <f t="shared" si="40"/>
        <v>2.75</v>
      </c>
      <c r="AA85" s="73">
        <f>[1]CA!D87</f>
        <v>15</v>
      </c>
      <c r="AB85" s="70">
        <f t="shared" si="41"/>
        <v>1.25</v>
      </c>
      <c r="AC85" s="67">
        <v>26</v>
      </c>
      <c r="AD85" s="68">
        <f t="shared" si="42"/>
        <v>2.1666666666666665</v>
      </c>
      <c r="AE85" s="67">
        <v>64</v>
      </c>
      <c r="AF85" s="68">
        <f t="shared" si="43"/>
        <v>5.333333333333333</v>
      </c>
      <c r="AG85" s="67">
        <v>30</v>
      </c>
      <c r="AH85" s="68">
        <f t="shared" si="44"/>
        <v>2.5</v>
      </c>
      <c r="AI85" s="67">
        <v>26</v>
      </c>
      <c r="AJ85" s="68">
        <f t="shared" si="45"/>
        <v>2.1666666666666665</v>
      </c>
      <c r="AK85" s="67">
        <v>31</v>
      </c>
      <c r="AL85" s="68">
        <f t="shared" si="46"/>
        <v>2.5833333333333335</v>
      </c>
      <c r="AM85" s="67">
        <v>30</v>
      </c>
      <c r="AN85" s="68">
        <f t="shared" si="47"/>
        <v>2.5</v>
      </c>
      <c r="AO85" s="67">
        <v>4</v>
      </c>
      <c r="AP85" s="68">
        <f t="shared" si="48"/>
        <v>0.33333333333333331</v>
      </c>
      <c r="AQ85" s="67">
        <v>10</v>
      </c>
      <c r="AR85" s="68">
        <f t="shared" si="49"/>
        <v>0.83333333333333337</v>
      </c>
      <c r="AS85" s="67">
        <v>17</v>
      </c>
      <c r="AT85" s="68">
        <f t="shared" si="50"/>
        <v>1.4166666666666667</v>
      </c>
      <c r="AU85" s="67">
        <v>6</v>
      </c>
      <c r="AV85" s="68">
        <f t="shared" si="51"/>
        <v>0.5</v>
      </c>
      <c r="AW85" s="132">
        <v>10</v>
      </c>
      <c r="AX85" s="133">
        <f t="shared" si="52"/>
        <v>0.83333333333333337</v>
      </c>
      <c r="AY85" s="67">
        <v>24</v>
      </c>
      <c r="AZ85" s="68">
        <f t="shared" si="53"/>
        <v>2</v>
      </c>
      <c r="BA85" s="74">
        <f t="shared" si="28"/>
        <v>1999</v>
      </c>
      <c r="BB85" s="75">
        <f t="shared" si="54"/>
        <v>166.58333333333334</v>
      </c>
    </row>
    <row r="86" spans="1:54" x14ac:dyDescent="0.25">
      <c r="A86" s="157"/>
      <c r="B86" s="122" t="s">
        <v>85</v>
      </c>
      <c r="C86" s="67">
        <v>888</v>
      </c>
      <c r="D86" s="68">
        <f t="shared" si="29"/>
        <v>74</v>
      </c>
      <c r="E86" s="69">
        <v>482</v>
      </c>
      <c r="F86" s="70">
        <f t="shared" si="30"/>
        <v>40.166666666666664</v>
      </c>
      <c r="G86" s="67">
        <v>432</v>
      </c>
      <c r="H86" s="68">
        <f t="shared" si="31"/>
        <v>36</v>
      </c>
      <c r="I86" s="67">
        <v>292</v>
      </c>
      <c r="J86" s="68">
        <f t="shared" si="32"/>
        <v>24.333333333333332</v>
      </c>
      <c r="K86" s="69">
        <v>125</v>
      </c>
      <c r="L86" s="70">
        <f t="shared" si="33"/>
        <v>10.416666666666666</v>
      </c>
      <c r="M86" s="67">
        <v>185</v>
      </c>
      <c r="N86" s="68">
        <f t="shared" si="34"/>
        <v>15.416666666666666</v>
      </c>
      <c r="O86" s="73">
        <f>'[1]FTF-A'!D88</f>
        <v>148</v>
      </c>
      <c r="P86" s="131">
        <f t="shared" si="35"/>
        <v>12.333333333333334</v>
      </c>
      <c r="Q86" s="67">
        <v>143</v>
      </c>
      <c r="R86" s="68">
        <f t="shared" si="36"/>
        <v>11.916666666666666</v>
      </c>
      <c r="S86" s="67">
        <v>200</v>
      </c>
      <c r="T86" s="68">
        <f t="shared" si="37"/>
        <v>16.666666666666668</v>
      </c>
      <c r="U86" s="71">
        <f>[1]Magistrenes!D88</f>
        <v>44</v>
      </c>
      <c r="V86" s="72">
        <f t="shared" si="38"/>
        <v>3.6666666666666665</v>
      </c>
      <c r="W86" s="67">
        <v>115</v>
      </c>
      <c r="X86" s="68">
        <f t="shared" si="39"/>
        <v>9.5833333333333339</v>
      </c>
      <c r="Y86" s="67">
        <f>28+46</f>
        <v>74</v>
      </c>
      <c r="Z86" s="68">
        <f t="shared" si="40"/>
        <v>6.166666666666667</v>
      </c>
      <c r="AA86" s="73">
        <f>[1]CA!D88</f>
        <v>49</v>
      </c>
      <c r="AB86" s="70">
        <f t="shared" si="41"/>
        <v>4.083333333333333</v>
      </c>
      <c r="AC86" s="67">
        <v>101</v>
      </c>
      <c r="AD86" s="68">
        <f t="shared" si="42"/>
        <v>8.4166666666666661</v>
      </c>
      <c r="AE86" s="67">
        <v>85</v>
      </c>
      <c r="AF86" s="68">
        <f t="shared" si="43"/>
        <v>7.083333333333333</v>
      </c>
      <c r="AG86" s="67">
        <v>81</v>
      </c>
      <c r="AH86" s="68">
        <f t="shared" si="44"/>
        <v>6.75</v>
      </c>
      <c r="AI86" s="67">
        <v>46</v>
      </c>
      <c r="AJ86" s="68">
        <f t="shared" si="45"/>
        <v>3.8333333333333335</v>
      </c>
      <c r="AK86" s="67">
        <v>48</v>
      </c>
      <c r="AL86" s="68">
        <f t="shared" si="46"/>
        <v>4</v>
      </c>
      <c r="AM86" s="67">
        <v>68</v>
      </c>
      <c r="AN86" s="68">
        <f t="shared" si="47"/>
        <v>5.666666666666667</v>
      </c>
      <c r="AO86" s="67">
        <v>14</v>
      </c>
      <c r="AP86" s="68">
        <f t="shared" si="48"/>
        <v>1.1666666666666667</v>
      </c>
      <c r="AQ86" s="67">
        <v>25</v>
      </c>
      <c r="AR86" s="68">
        <f t="shared" si="49"/>
        <v>2.0833333333333335</v>
      </c>
      <c r="AS86" s="67">
        <v>37</v>
      </c>
      <c r="AT86" s="68">
        <f t="shared" si="50"/>
        <v>3.0833333333333335</v>
      </c>
      <c r="AU86" s="67">
        <v>30</v>
      </c>
      <c r="AV86" s="68">
        <f t="shared" si="51"/>
        <v>2.5</v>
      </c>
      <c r="AW86" s="132">
        <v>30</v>
      </c>
      <c r="AX86" s="133">
        <f t="shared" si="52"/>
        <v>2.5</v>
      </c>
      <c r="AY86" s="67">
        <v>29</v>
      </c>
      <c r="AZ86" s="68">
        <f t="shared" si="53"/>
        <v>2.4166666666666665</v>
      </c>
      <c r="BA86" s="74">
        <f t="shared" si="28"/>
        <v>3771</v>
      </c>
      <c r="BB86" s="75">
        <f t="shared" si="54"/>
        <v>314.25</v>
      </c>
    </row>
    <row r="87" spans="1:54" x14ac:dyDescent="0.25">
      <c r="A87" s="151" t="s">
        <v>136</v>
      </c>
      <c r="B87" s="123" t="s">
        <v>86</v>
      </c>
      <c r="C87" s="67">
        <v>329</v>
      </c>
      <c r="D87" s="68">
        <f t="shared" si="29"/>
        <v>27.416666666666668</v>
      </c>
      <c r="E87" s="69">
        <v>117</v>
      </c>
      <c r="F87" s="70">
        <f t="shared" si="30"/>
        <v>9.75</v>
      </c>
      <c r="G87" s="67">
        <v>86</v>
      </c>
      <c r="H87" s="68">
        <f t="shared" si="31"/>
        <v>7.166666666666667</v>
      </c>
      <c r="I87" s="67">
        <v>62</v>
      </c>
      <c r="J87" s="68">
        <f t="shared" si="32"/>
        <v>5.166666666666667</v>
      </c>
      <c r="K87" s="69">
        <v>18</v>
      </c>
      <c r="L87" s="70">
        <f t="shared" si="33"/>
        <v>1.5</v>
      </c>
      <c r="M87" s="67">
        <v>37</v>
      </c>
      <c r="N87" s="68">
        <f t="shared" si="34"/>
        <v>3.0833333333333335</v>
      </c>
      <c r="O87" s="73">
        <f>'[1]FTF-A'!D89</f>
        <v>27</v>
      </c>
      <c r="P87" s="131">
        <f t="shared" si="35"/>
        <v>2.25</v>
      </c>
      <c r="Q87" s="67">
        <v>15</v>
      </c>
      <c r="R87" s="68">
        <f t="shared" si="36"/>
        <v>1.25</v>
      </c>
      <c r="S87" s="67">
        <v>55</v>
      </c>
      <c r="T87" s="68">
        <f t="shared" si="37"/>
        <v>4.583333333333333</v>
      </c>
      <c r="U87" s="71">
        <f>[1]Magistrenes!D89</f>
        <v>1</v>
      </c>
      <c r="V87" s="72">
        <f t="shared" si="38"/>
        <v>8.3333333333333329E-2</v>
      </c>
      <c r="W87" s="67">
        <v>21</v>
      </c>
      <c r="X87" s="68">
        <f t="shared" si="39"/>
        <v>1.75</v>
      </c>
      <c r="Y87" s="67">
        <f>4+2</f>
        <v>6</v>
      </c>
      <c r="Z87" s="68">
        <f t="shared" si="40"/>
        <v>0.5</v>
      </c>
      <c r="AA87" s="73">
        <f>[1]CA!D89</f>
        <v>2</v>
      </c>
      <c r="AB87" s="70">
        <f t="shared" si="41"/>
        <v>0.16666666666666666</v>
      </c>
      <c r="AC87" s="67">
        <v>12</v>
      </c>
      <c r="AD87" s="68">
        <f t="shared" si="42"/>
        <v>1</v>
      </c>
      <c r="AE87" s="67">
        <v>20</v>
      </c>
      <c r="AF87" s="68">
        <f t="shared" si="43"/>
        <v>1.6666666666666667</v>
      </c>
      <c r="AG87" s="67">
        <v>8</v>
      </c>
      <c r="AH87" s="68">
        <f t="shared" si="44"/>
        <v>0.66666666666666663</v>
      </c>
      <c r="AI87" s="67">
        <v>7</v>
      </c>
      <c r="AJ87" s="68">
        <f t="shared" si="45"/>
        <v>0.58333333333333337</v>
      </c>
      <c r="AK87" s="67">
        <v>11</v>
      </c>
      <c r="AL87" s="68">
        <f t="shared" si="46"/>
        <v>0.91666666666666663</v>
      </c>
      <c r="AM87" s="67">
        <v>12</v>
      </c>
      <c r="AN87" s="68">
        <f t="shared" si="47"/>
        <v>1</v>
      </c>
      <c r="AO87" s="67">
        <v>3</v>
      </c>
      <c r="AP87" s="68">
        <f t="shared" si="48"/>
        <v>0.25</v>
      </c>
      <c r="AQ87" s="67">
        <v>2</v>
      </c>
      <c r="AR87" s="68">
        <f t="shared" si="49"/>
        <v>0.16666666666666666</v>
      </c>
      <c r="AS87" s="67">
        <v>20</v>
      </c>
      <c r="AT87" s="68">
        <f t="shared" si="50"/>
        <v>1.6666666666666667</v>
      </c>
      <c r="AU87" s="67">
        <v>11</v>
      </c>
      <c r="AV87" s="68">
        <f t="shared" si="51"/>
        <v>0.91666666666666663</v>
      </c>
      <c r="AW87" s="132">
        <v>8</v>
      </c>
      <c r="AX87" s="133">
        <f t="shared" si="52"/>
        <v>0.66666666666666663</v>
      </c>
      <c r="AY87" s="67">
        <v>6</v>
      </c>
      <c r="AZ87" s="68">
        <f t="shared" si="53"/>
        <v>0.5</v>
      </c>
      <c r="BA87" s="74">
        <f t="shared" si="28"/>
        <v>896</v>
      </c>
      <c r="BB87" s="75">
        <f t="shared" si="54"/>
        <v>74.666666666666671</v>
      </c>
    </row>
    <row r="88" spans="1:54" x14ac:dyDescent="0.25">
      <c r="A88" s="151"/>
      <c r="B88" s="124" t="s">
        <v>87</v>
      </c>
      <c r="C88" s="67">
        <v>531</v>
      </c>
      <c r="D88" s="68">
        <f t="shared" si="29"/>
        <v>44.25</v>
      </c>
      <c r="E88" s="69">
        <v>345</v>
      </c>
      <c r="F88" s="70">
        <f t="shared" si="30"/>
        <v>28.75</v>
      </c>
      <c r="G88" s="67">
        <v>209</v>
      </c>
      <c r="H88" s="68">
        <f t="shared" si="31"/>
        <v>17.416666666666668</v>
      </c>
      <c r="I88" s="67">
        <v>144</v>
      </c>
      <c r="J88" s="68">
        <f t="shared" si="32"/>
        <v>12</v>
      </c>
      <c r="K88" s="69">
        <v>19</v>
      </c>
      <c r="L88" s="70">
        <f t="shared" si="33"/>
        <v>1.5833333333333333</v>
      </c>
      <c r="M88" s="67">
        <v>69</v>
      </c>
      <c r="N88" s="68">
        <f t="shared" si="34"/>
        <v>5.75</v>
      </c>
      <c r="O88" s="73">
        <f>'[1]FTF-A'!D90</f>
        <v>72</v>
      </c>
      <c r="P88" s="131">
        <f t="shared" si="35"/>
        <v>6</v>
      </c>
      <c r="Q88" s="67">
        <v>30</v>
      </c>
      <c r="R88" s="68">
        <f t="shared" si="36"/>
        <v>2.5</v>
      </c>
      <c r="S88" s="67">
        <v>87</v>
      </c>
      <c r="T88" s="68">
        <f t="shared" si="37"/>
        <v>7.25</v>
      </c>
      <c r="U88" s="71">
        <f>[1]Magistrenes!D90</f>
        <v>6</v>
      </c>
      <c r="V88" s="72">
        <f t="shared" si="38"/>
        <v>0.5</v>
      </c>
      <c r="W88" s="67">
        <v>30</v>
      </c>
      <c r="X88" s="68">
        <f t="shared" si="39"/>
        <v>2.5</v>
      </c>
      <c r="Y88" s="67">
        <f>10+5</f>
        <v>15</v>
      </c>
      <c r="Z88" s="68">
        <f t="shared" si="40"/>
        <v>1.25</v>
      </c>
      <c r="AA88" s="73">
        <f>[1]CA!D90</f>
        <v>4</v>
      </c>
      <c r="AB88" s="70">
        <f t="shared" si="41"/>
        <v>0.33333333333333331</v>
      </c>
      <c r="AC88" s="67">
        <v>33</v>
      </c>
      <c r="AD88" s="68">
        <f t="shared" si="42"/>
        <v>2.75</v>
      </c>
      <c r="AE88" s="67">
        <v>26</v>
      </c>
      <c r="AF88" s="68">
        <f t="shared" si="43"/>
        <v>2.1666666666666665</v>
      </c>
      <c r="AG88" s="67">
        <v>12</v>
      </c>
      <c r="AH88" s="68">
        <f t="shared" si="44"/>
        <v>1</v>
      </c>
      <c r="AI88" s="67">
        <v>20</v>
      </c>
      <c r="AJ88" s="68">
        <f t="shared" si="45"/>
        <v>1.6666666666666667</v>
      </c>
      <c r="AK88" s="67">
        <v>12</v>
      </c>
      <c r="AL88" s="68">
        <f t="shared" si="46"/>
        <v>1</v>
      </c>
      <c r="AM88" s="67">
        <v>38</v>
      </c>
      <c r="AN88" s="68">
        <f t="shared" si="47"/>
        <v>3.1666666666666665</v>
      </c>
      <c r="AO88" s="67">
        <v>3</v>
      </c>
      <c r="AP88" s="68">
        <f t="shared" si="48"/>
        <v>0.25</v>
      </c>
      <c r="AQ88" s="67">
        <v>8</v>
      </c>
      <c r="AR88" s="68">
        <f t="shared" si="49"/>
        <v>0.66666666666666663</v>
      </c>
      <c r="AS88" s="67">
        <v>52</v>
      </c>
      <c r="AT88" s="68">
        <f t="shared" si="50"/>
        <v>4.333333333333333</v>
      </c>
      <c r="AU88" s="67">
        <v>13</v>
      </c>
      <c r="AV88" s="68">
        <f t="shared" si="51"/>
        <v>1.0833333333333333</v>
      </c>
      <c r="AW88" s="132">
        <v>12</v>
      </c>
      <c r="AX88" s="133">
        <f t="shared" si="52"/>
        <v>1</v>
      </c>
      <c r="AY88" s="67">
        <v>17</v>
      </c>
      <c r="AZ88" s="68">
        <f t="shared" si="53"/>
        <v>1.4166666666666667</v>
      </c>
      <c r="BA88" s="74">
        <f t="shared" si="28"/>
        <v>1807</v>
      </c>
      <c r="BB88" s="75">
        <f t="shared" si="54"/>
        <v>150.58333333333334</v>
      </c>
    </row>
    <row r="89" spans="1:54" x14ac:dyDescent="0.25">
      <c r="A89" s="151"/>
      <c r="B89" s="124" t="s">
        <v>88</v>
      </c>
      <c r="C89" s="67">
        <v>534</v>
      </c>
      <c r="D89" s="68">
        <f t="shared" si="29"/>
        <v>44.5</v>
      </c>
      <c r="E89" s="69">
        <v>225</v>
      </c>
      <c r="F89" s="70">
        <f t="shared" si="30"/>
        <v>18.75</v>
      </c>
      <c r="G89" s="67">
        <v>146</v>
      </c>
      <c r="H89" s="68">
        <f t="shared" si="31"/>
        <v>12.166666666666666</v>
      </c>
      <c r="I89" s="67">
        <v>143</v>
      </c>
      <c r="J89" s="68">
        <f t="shared" si="32"/>
        <v>11.916666666666666</v>
      </c>
      <c r="K89" s="69">
        <v>22</v>
      </c>
      <c r="L89" s="70">
        <f t="shared" si="33"/>
        <v>1.8333333333333333</v>
      </c>
      <c r="M89" s="67">
        <v>72</v>
      </c>
      <c r="N89" s="68">
        <f t="shared" si="34"/>
        <v>6</v>
      </c>
      <c r="O89" s="73">
        <f>'[1]FTF-A'!D91</f>
        <v>55</v>
      </c>
      <c r="P89" s="131">
        <f t="shared" si="35"/>
        <v>4.583333333333333</v>
      </c>
      <c r="Q89" s="67">
        <v>55</v>
      </c>
      <c r="R89" s="68">
        <f t="shared" si="36"/>
        <v>4.583333333333333</v>
      </c>
      <c r="S89" s="67">
        <v>70</v>
      </c>
      <c r="T89" s="68">
        <f t="shared" si="37"/>
        <v>5.833333333333333</v>
      </c>
      <c r="U89" s="71">
        <f>[1]Magistrenes!D91</f>
        <v>17</v>
      </c>
      <c r="V89" s="72">
        <f t="shared" si="38"/>
        <v>1.4166666666666667</v>
      </c>
      <c r="W89" s="67">
        <v>37</v>
      </c>
      <c r="X89" s="68">
        <f t="shared" si="39"/>
        <v>3.0833333333333335</v>
      </c>
      <c r="Y89" s="67">
        <f>8+13</f>
        <v>21</v>
      </c>
      <c r="Z89" s="68">
        <f t="shared" si="40"/>
        <v>1.75</v>
      </c>
      <c r="AA89" s="73">
        <f>[1]CA!D91</f>
        <v>12</v>
      </c>
      <c r="AB89" s="70">
        <f t="shared" si="41"/>
        <v>1</v>
      </c>
      <c r="AC89" s="67">
        <v>48</v>
      </c>
      <c r="AD89" s="68">
        <f t="shared" si="42"/>
        <v>4</v>
      </c>
      <c r="AE89" s="67">
        <v>24</v>
      </c>
      <c r="AF89" s="68">
        <f t="shared" si="43"/>
        <v>2</v>
      </c>
      <c r="AG89" s="67">
        <v>19</v>
      </c>
      <c r="AH89" s="68">
        <f t="shared" si="44"/>
        <v>1.5833333333333333</v>
      </c>
      <c r="AI89" s="67">
        <v>20</v>
      </c>
      <c r="AJ89" s="68">
        <f t="shared" si="45"/>
        <v>1.6666666666666667</v>
      </c>
      <c r="AK89" s="67">
        <v>37</v>
      </c>
      <c r="AL89" s="68">
        <f t="shared" si="46"/>
        <v>3.0833333333333335</v>
      </c>
      <c r="AM89" s="67">
        <v>29</v>
      </c>
      <c r="AN89" s="68">
        <f t="shared" si="47"/>
        <v>2.4166666666666665</v>
      </c>
      <c r="AO89" s="67">
        <v>1</v>
      </c>
      <c r="AP89" s="68">
        <f t="shared" si="48"/>
        <v>8.3333333333333329E-2</v>
      </c>
      <c r="AQ89" s="67">
        <v>4</v>
      </c>
      <c r="AR89" s="68">
        <f t="shared" si="49"/>
        <v>0.33333333333333331</v>
      </c>
      <c r="AS89" s="67">
        <v>25</v>
      </c>
      <c r="AT89" s="68">
        <f t="shared" si="50"/>
        <v>2.0833333333333335</v>
      </c>
      <c r="AU89" s="67">
        <v>9</v>
      </c>
      <c r="AV89" s="68">
        <f t="shared" si="51"/>
        <v>0.75</v>
      </c>
      <c r="AW89" s="132">
        <v>8</v>
      </c>
      <c r="AX89" s="133">
        <f t="shared" si="52"/>
        <v>0.66666666666666663</v>
      </c>
      <c r="AY89" s="67">
        <v>13</v>
      </c>
      <c r="AZ89" s="68">
        <f t="shared" si="53"/>
        <v>1.0833333333333333</v>
      </c>
      <c r="BA89" s="74">
        <f t="shared" si="28"/>
        <v>1646</v>
      </c>
      <c r="BB89" s="75">
        <f t="shared" si="54"/>
        <v>137.16666666666666</v>
      </c>
    </row>
    <row r="90" spans="1:54" x14ac:dyDescent="0.25">
      <c r="A90" s="151"/>
      <c r="B90" s="124" t="s">
        <v>89</v>
      </c>
      <c r="C90" s="67">
        <v>1053</v>
      </c>
      <c r="D90" s="68">
        <f t="shared" si="29"/>
        <v>87.75</v>
      </c>
      <c r="E90" s="69">
        <v>286</v>
      </c>
      <c r="F90" s="70">
        <f t="shared" si="30"/>
        <v>23.833333333333332</v>
      </c>
      <c r="G90" s="67">
        <v>332</v>
      </c>
      <c r="H90" s="68">
        <f t="shared" si="31"/>
        <v>27.666666666666668</v>
      </c>
      <c r="I90" s="67">
        <v>287</v>
      </c>
      <c r="J90" s="68">
        <f t="shared" si="32"/>
        <v>23.916666666666668</v>
      </c>
      <c r="K90" s="69">
        <v>58</v>
      </c>
      <c r="L90" s="70">
        <f t="shared" si="33"/>
        <v>4.833333333333333</v>
      </c>
      <c r="M90" s="67">
        <v>135</v>
      </c>
      <c r="N90" s="68">
        <f t="shared" si="34"/>
        <v>11.25</v>
      </c>
      <c r="O90" s="73">
        <f>'[1]FTF-A'!D92</f>
        <v>71</v>
      </c>
      <c r="P90" s="131">
        <f t="shared" si="35"/>
        <v>5.916666666666667</v>
      </c>
      <c r="Q90" s="67">
        <v>104</v>
      </c>
      <c r="R90" s="68">
        <f t="shared" si="36"/>
        <v>8.6666666666666661</v>
      </c>
      <c r="S90" s="67">
        <v>252</v>
      </c>
      <c r="T90" s="68">
        <f t="shared" si="37"/>
        <v>21</v>
      </c>
      <c r="U90" s="71">
        <f>[1]Magistrenes!D92</f>
        <v>14</v>
      </c>
      <c r="V90" s="72">
        <f t="shared" si="38"/>
        <v>1.1666666666666667</v>
      </c>
      <c r="W90" s="67">
        <v>70</v>
      </c>
      <c r="X90" s="68">
        <f t="shared" si="39"/>
        <v>5.833333333333333</v>
      </c>
      <c r="Y90" s="67">
        <f>34+8</f>
        <v>42</v>
      </c>
      <c r="Z90" s="68">
        <f t="shared" si="40"/>
        <v>3.5</v>
      </c>
      <c r="AA90" s="73">
        <f>[1]CA!D92</f>
        <v>15</v>
      </c>
      <c r="AB90" s="70">
        <f t="shared" si="41"/>
        <v>1.25</v>
      </c>
      <c r="AC90" s="67">
        <v>61</v>
      </c>
      <c r="AD90" s="68">
        <f t="shared" si="42"/>
        <v>5.083333333333333</v>
      </c>
      <c r="AE90" s="67">
        <v>82</v>
      </c>
      <c r="AF90" s="68">
        <f t="shared" si="43"/>
        <v>6.833333333333333</v>
      </c>
      <c r="AG90" s="67">
        <v>36</v>
      </c>
      <c r="AH90" s="68">
        <f t="shared" si="44"/>
        <v>3</v>
      </c>
      <c r="AI90" s="67">
        <v>23</v>
      </c>
      <c r="AJ90" s="68">
        <f t="shared" si="45"/>
        <v>1.9166666666666667</v>
      </c>
      <c r="AK90" s="67">
        <v>80</v>
      </c>
      <c r="AL90" s="68">
        <f t="shared" si="46"/>
        <v>6.666666666666667</v>
      </c>
      <c r="AM90" s="67">
        <v>38</v>
      </c>
      <c r="AN90" s="68">
        <f t="shared" si="47"/>
        <v>3.1666666666666665</v>
      </c>
      <c r="AO90" s="67">
        <v>5</v>
      </c>
      <c r="AP90" s="68">
        <f t="shared" si="48"/>
        <v>0.41666666666666669</v>
      </c>
      <c r="AQ90" s="67">
        <v>16</v>
      </c>
      <c r="AR90" s="68">
        <f t="shared" si="49"/>
        <v>1.3333333333333333</v>
      </c>
      <c r="AS90" s="67">
        <v>53</v>
      </c>
      <c r="AT90" s="68">
        <f t="shared" si="50"/>
        <v>4.416666666666667</v>
      </c>
      <c r="AU90" s="67">
        <v>12</v>
      </c>
      <c r="AV90" s="68">
        <f t="shared" si="51"/>
        <v>1</v>
      </c>
      <c r="AW90" s="132">
        <v>30</v>
      </c>
      <c r="AX90" s="133">
        <f t="shared" si="52"/>
        <v>2.5</v>
      </c>
      <c r="AY90" s="67">
        <v>19</v>
      </c>
      <c r="AZ90" s="68">
        <f t="shared" si="53"/>
        <v>1.5833333333333333</v>
      </c>
      <c r="BA90" s="74">
        <f t="shared" si="28"/>
        <v>3174</v>
      </c>
      <c r="BB90" s="75">
        <f t="shared" si="54"/>
        <v>264.5</v>
      </c>
    </row>
    <row r="91" spans="1:54" x14ac:dyDescent="0.25">
      <c r="A91" s="151"/>
      <c r="B91" s="124" t="s">
        <v>90</v>
      </c>
      <c r="C91" s="67">
        <v>575</v>
      </c>
      <c r="D91" s="68">
        <f t="shared" si="29"/>
        <v>47.916666666666664</v>
      </c>
      <c r="E91" s="69">
        <v>306</v>
      </c>
      <c r="F91" s="70">
        <f t="shared" si="30"/>
        <v>25.5</v>
      </c>
      <c r="G91" s="67">
        <v>144</v>
      </c>
      <c r="H91" s="68">
        <f t="shared" si="31"/>
        <v>12</v>
      </c>
      <c r="I91" s="67">
        <v>138</v>
      </c>
      <c r="J91" s="68">
        <f t="shared" si="32"/>
        <v>11.5</v>
      </c>
      <c r="K91" s="69">
        <v>26</v>
      </c>
      <c r="L91" s="70">
        <f t="shared" si="33"/>
        <v>2.1666666666666665</v>
      </c>
      <c r="M91" s="67">
        <v>110</v>
      </c>
      <c r="N91" s="68">
        <f t="shared" si="34"/>
        <v>9.1666666666666661</v>
      </c>
      <c r="O91" s="73">
        <f>'[1]FTF-A'!D93</f>
        <v>56</v>
      </c>
      <c r="P91" s="131">
        <f t="shared" si="35"/>
        <v>4.666666666666667</v>
      </c>
      <c r="Q91" s="67">
        <v>72</v>
      </c>
      <c r="R91" s="68">
        <f t="shared" si="36"/>
        <v>6</v>
      </c>
      <c r="S91" s="67">
        <v>102</v>
      </c>
      <c r="T91" s="68">
        <f t="shared" si="37"/>
        <v>8.5</v>
      </c>
      <c r="U91" s="71">
        <f>[1]Magistrenes!D93</f>
        <v>10</v>
      </c>
      <c r="V91" s="72">
        <f t="shared" si="38"/>
        <v>0.83333333333333337</v>
      </c>
      <c r="W91" s="67">
        <v>43</v>
      </c>
      <c r="X91" s="68">
        <f t="shared" si="39"/>
        <v>3.5833333333333335</v>
      </c>
      <c r="Y91" s="67">
        <f>14+7</f>
        <v>21</v>
      </c>
      <c r="Z91" s="68">
        <f t="shared" si="40"/>
        <v>1.75</v>
      </c>
      <c r="AA91" s="73">
        <f>[1]CA!D93</f>
        <v>11</v>
      </c>
      <c r="AB91" s="70">
        <f t="shared" si="41"/>
        <v>0.91666666666666663</v>
      </c>
      <c r="AC91" s="67">
        <v>34</v>
      </c>
      <c r="AD91" s="68">
        <f t="shared" si="42"/>
        <v>2.8333333333333335</v>
      </c>
      <c r="AE91" s="67">
        <v>19</v>
      </c>
      <c r="AF91" s="68">
        <f t="shared" si="43"/>
        <v>1.5833333333333333</v>
      </c>
      <c r="AG91" s="67">
        <v>10</v>
      </c>
      <c r="AH91" s="68">
        <f t="shared" si="44"/>
        <v>0.83333333333333337</v>
      </c>
      <c r="AI91" s="67">
        <v>13</v>
      </c>
      <c r="AJ91" s="68">
        <f t="shared" si="45"/>
        <v>1.0833333333333333</v>
      </c>
      <c r="AK91" s="67">
        <v>23</v>
      </c>
      <c r="AL91" s="68">
        <f t="shared" si="46"/>
        <v>1.9166666666666667</v>
      </c>
      <c r="AM91" s="67">
        <v>25</v>
      </c>
      <c r="AN91" s="68">
        <f t="shared" si="47"/>
        <v>2.0833333333333335</v>
      </c>
      <c r="AO91" s="67">
        <v>2</v>
      </c>
      <c r="AP91" s="68">
        <f t="shared" si="48"/>
        <v>0.16666666666666666</v>
      </c>
      <c r="AQ91" s="67">
        <v>8</v>
      </c>
      <c r="AR91" s="68">
        <f t="shared" si="49"/>
        <v>0.66666666666666663</v>
      </c>
      <c r="AS91" s="67">
        <v>17</v>
      </c>
      <c r="AT91" s="68">
        <f t="shared" si="50"/>
        <v>1.4166666666666667</v>
      </c>
      <c r="AU91" s="67">
        <v>14</v>
      </c>
      <c r="AV91" s="68">
        <f t="shared" si="51"/>
        <v>1.1666666666666667</v>
      </c>
      <c r="AW91" s="132">
        <v>15</v>
      </c>
      <c r="AX91" s="133">
        <f t="shared" si="52"/>
        <v>1.25</v>
      </c>
      <c r="AY91" s="67">
        <v>13</v>
      </c>
      <c r="AZ91" s="68">
        <f t="shared" si="53"/>
        <v>1.0833333333333333</v>
      </c>
      <c r="BA91" s="74">
        <f t="shared" si="28"/>
        <v>1807</v>
      </c>
      <c r="BB91" s="75">
        <f t="shared" si="54"/>
        <v>150.58333333333334</v>
      </c>
    </row>
    <row r="92" spans="1:54" x14ac:dyDescent="0.25">
      <c r="A92" s="151"/>
      <c r="B92" s="124" t="s">
        <v>91</v>
      </c>
      <c r="C92" s="67">
        <v>342</v>
      </c>
      <c r="D92" s="68">
        <f t="shared" si="29"/>
        <v>28.5</v>
      </c>
      <c r="E92" s="69">
        <v>167</v>
      </c>
      <c r="F92" s="70">
        <f t="shared" si="30"/>
        <v>13.916666666666666</v>
      </c>
      <c r="G92" s="67">
        <v>126</v>
      </c>
      <c r="H92" s="68">
        <f t="shared" si="31"/>
        <v>10.5</v>
      </c>
      <c r="I92" s="67">
        <v>83</v>
      </c>
      <c r="J92" s="68">
        <f t="shared" si="32"/>
        <v>6.916666666666667</v>
      </c>
      <c r="K92" s="69">
        <v>43</v>
      </c>
      <c r="L92" s="70">
        <f t="shared" si="33"/>
        <v>3.5833333333333335</v>
      </c>
      <c r="M92" s="67">
        <v>55</v>
      </c>
      <c r="N92" s="68">
        <f t="shared" si="34"/>
        <v>4.583333333333333</v>
      </c>
      <c r="O92" s="73">
        <f>'[1]FTF-A'!D94</f>
        <v>35</v>
      </c>
      <c r="P92" s="131">
        <f t="shared" si="35"/>
        <v>2.9166666666666665</v>
      </c>
      <c r="Q92" s="67">
        <v>59</v>
      </c>
      <c r="R92" s="68">
        <f t="shared" si="36"/>
        <v>4.916666666666667</v>
      </c>
      <c r="S92" s="67">
        <v>65</v>
      </c>
      <c r="T92" s="68">
        <f t="shared" si="37"/>
        <v>5.416666666666667</v>
      </c>
      <c r="U92" s="71">
        <f>[1]Magistrenes!D94</f>
        <v>10</v>
      </c>
      <c r="V92" s="72">
        <f t="shared" si="38"/>
        <v>0.83333333333333337</v>
      </c>
      <c r="W92" s="67">
        <v>42</v>
      </c>
      <c r="X92" s="68">
        <f t="shared" si="39"/>
        <v>3.5</v>
      </c>
      <c r="Y92" s="67">
        <f>7+15</f>
        <v>22</v>
      </c>
      <c r="Z92" s="68">
        <f t="shared" si="40"/>
        <v>1.8333333333333333</v>
      </c>
      <c r="AA92" s="73">
        <f>[1]CA!D94</f>
        <v>7</v>
      </c>
      <c r="AB92" s="70">
        <f t="shared" si="41"/>
        <v>0.58333333333333337</v>
      </c>
      <c r="AC92" s="67">
        <v>30</v>
      </c>
      <c r="AD92" s="68">
        <f t="shared" si="42"/>
        <v>2.5</v>
      </c>
      <c r="AE92" s="67">
        <v>29</v>
      </c>
      <c r="AF92" s="68">
        <f t="shared" si="43"/>
        <v>2.4166666666666665</v>
      </c>
      <c r="AG92" s="67">
        <v>15</v>
      </c>
      <c r="AH92" s="68">
        <f t="shared" si="44"/>
        <v>1.25</v>
      </c>
      <c r="AI92" s="67">
        <v>14</v>
      </c>
      <c r="AJ92" s="68">
        <f t="shared" si="45"/>
        <v>1.1666666666666667</v>
      </c>
      <c r="AK92" s="67">
        <v>6</v>
      </c>
      <c r="AL92" s="68">
        <f t="shared" si="46"/>
        <v>0.5</v>
      </c>
      <c r="AM92" s="67">
        <v>18</v>
      </c>
      <c r="AN92" s="68">
        <f t="shared" si="47"/>
        <v>1.5</v>
      </c>
      <c r="AO92" s="67">
        <v>3</v>
      </c>
      <c r="AP92" s="68">
        <f t="shared" si="48"/>
        <v>0.25</v>
      </c>
      <c r="AQ92" s="67">
        <v>6</v>
      </c>
      <c r="AR92" s="68">
        <f t="shared" si="49"/>
        <v>0.5</v>
      </c>
      <c r="AS92" s="67">
        <v>25</v>
      </c>
      <c r="AT92" s="68">
        <f t="shared" si="50"/>
        <v>2.0833333333333335</v>
      </c>
      <c r="AU92" s="67">
        <v>9</v>
      </c>
      <c r="AV92" s="68">
        <f t="shared" si="51"/>
        <v>0.75</v>
      </c>
      <c r="AW92" s="132">
        <v>4</v>
      </c>
      <c r="AX92" s="133">
        <f t="shared" si="52"/>
        <v>0.33333333333333331</v>
      </c>
      <c r="AY92" s="67">
        <v>14</v>
      </c>
      <c r="AZ92" s="68">
        <f t="shared" si="53"/>
        <v>1.1666666666666667</v>
      </c>
      <c r="BA92" s="74">
        <f t="shared" si="28"/>
        <v>1229</v>
      </c>
      <c r="BB92" s="75">
        <f t="shared" si="54"/>
        <v>102.41666666666667</v>
      </c>
    </row>
    <row r="93" spans="1:54" x14ac:dyDescent="0.25">
      <c r="A93" s="151"/>
      <c r="B93" s="124" t="s">
        <v>92</v>
      </c>
      <c r="C93" s="67">
        <v>589</v>
      </c>
      <c r="D93" s="68">
        <f t="shared" si="29"/>
        <v>49.083333333333336</v>
      </c>
      <c r="E93" s="69">
        <v>284</v>
      </c>
      <c r="F93" s="70">
        <f t="shared" si="30"/>
        <v>23.666666666666668</v>
      </c>
      <c r="G93" s="67">
        <v>199</v>
      </c>
      <c r="H93" s="68">
        <f t="shared" si="31"/>
        <v>16.583333333333332</v>
      </c>
      <c r="I93" s="67">
        <v>185</v>
      </c>
      <c r="J93" s="68">
        <f t="shared" si="32"/>
        <v>15.416666666666666</v>
      </c>
      <c r="K93" s="69">
        <v>47</v>
      </c>
      <c r="L93" s="70">
        <f t="shared" si="33"/>
        <v>3.9166666666666665</v>
      </c>
      <c r="M93" s="67">
        <v>101</v>
      </c>
      <c r="N93" s="68">
        <f t="shared" si="34"/>
        <v>8.4166666666666661</v>
      </c>
      <c r="O93" s="73">
        <f>'[1]FTF-A'!D95</f>
        <v>68</v>
      </c>
      <c r="P93" s="131">
        <f t="shared" si="35"/>
        <v>5.666666666666667</v>
      </c>
      <c r="Q93" s="67">
        <v>93</v>
      </c>
      <c r="R93" s="68">
        <f t="shared" si="36"/>
        <v>7.75</v>
      </c>
      <c r="S93" s="67">
        <v>145</v>
      </c>
      <c r="T93" s="68">
        <f t="shared" si="37"/>
        <v>12.083333333333334</v>
      </c>
      <c r="U93" s="71">
        <f>[1]Magistrenes!D95</f>
        <v>16</v>
      </c>
      <c r="V93" s="72">
        <f t="shared" si="38"/>
        <v>1.3333333333333333</v>
      </c>
      <c r="W93" s="67">
        <v>65</v>
      </c>
      <c r="X93" s="68">
        <f t="shared" si="39"/>
        <v>5.416666666666667</v>
      </c>
      <c r="Y93" s="67">
        <f>14+20</f>
        <v>34</v>
      </c>
      <c r="Z93" s="68">
        <f t="shared" si="40"/>
        <v>2.8333333333333335</v>
      </c>
      <c r="AA93" s="73">
        <f>[1]CA!D95</f>
        <v>10</v>
      </c>
      <c r="AB93" s="70">
        <f t="shared" si="41"/>
        <v>0.83333333333333337</v>
      </c>
      <c r="AC93" s="67">
        <v>47</v>
      </c>
      <c r="AD93" s="68">
        <f t="shared" si="42"/>
        <v>3.9166666666666665</v>
      </c>
      <c r="AE93" s="67">
        <v>32</v>
      </c>
      <c r="AF93" s="68">
        <f t="shared" si="43"/>
        <v>2.6666666666666665</v>
      </c>
      <c r="AG93" s="67">
        <v>17</v>
      </c>
      <c r="AH93" s="68">
        <f t="shared" si="44"/>
        <v>1.4166666666666667</v>
      </c>
      <c r="AI93" s="67">
        <v>24</v>
      </c>
      <c r="AJ93" s="68">
        <f t="shared" si="45"/>
        <v>2</v>
      </c>
      <c r="AK93" s="67">
        <v>18</v>
      </c>
      <c r="AL93" s="68">
        <f t="shared" si="46"/>
        <v>1.5</v>
      </c>
      <c r="AM93" s="67">
        <v>31</v>
      </c>
      <c r="AN93" s="68">
        <f t="shared" si="47"/>
        <v>2.5833333333333335</v>
      </c>
      <c r="AO93" s="67">
        <v>6</v>
      </c>
      <c r="AP93" s="68">
        <f t="shared" si="48"/>
        <v>0.5</v>
      </c>
      <c r="AQ93" s="67">
        <v>21</v>
      </c>
      <c r="AR93" s="68">
        <f t="shared" si="49"/>
        <v>1.75</v>
      </c>
      <c r="AS93" s="67">
        <v>63</v>
      </c>
      <c r="AT93" s="68">
        <f t="shared" si="50"/>
        <v>5.25</v>
      </c>
      <c r="AU93" s="67">
        <v>16</v>
      </c>
      <c r="AV93" s="68">
        <f t="shared" si="51"/>
        <v>1.3333333333333333</v>
      </c>
      <c r="AW93" s="132">
        <v>17</v>
      </c>
      <c r="AX93" s="133">
        <f t="shared" si="52"/>
        <v>1.4166666666666667</v>
      </c>
      <c r="AY93" s="67">
        <v>19</v>
      </c>
      <c r="AZ93" s="68">
        <f t="shared" si="53"/>
        <v>1.5833333333333333</v>
      </c>
      <c r="BA93" s="74">
        <f t="shared" si="28"/>
        <v>2147</v>
      </c>
      <c r="BB93" s="75">
        <f t="shared" si="54"/>
        <v>178.91666666666666</v>
      </c>
    </row>
    <row r="94" spans="1:54" x14ac:dyDescent="0.25">
      <c r="A94" s="151"/>
      <c r="B94" s="124" t="s">
        <v>93</v>
      </c>
      <c r="C94" s="67">
        <v>657</v>
      </c>
      <c r="D94" s="68">
        <f t="shared" si="29"/>
        <v>54.75</v>
      </c>
      <c r="E94" s="69">
        <v>234</v>
      </c>
      <c r="F94" s="70">
        <f t="shared" si="30"/>
        <v>19.5</v>
      </c>
      <c r="G94" s="67">
        <v>130</v>
      </c>
      <c r="H94" s="68">
        <f t="shared" si="31"/>
        <v>10.833333333333334</v>
      </c>
      <c r="I94" s="67">
        <v>123</v>
      </c>
      <c r="J94" s="68">
        <f t="shared" si="32"/>
        <v>10.25</v>
      </c>
      <c r="K94" s="69">
        <v>32</v>
      </c>
      <c r="L94" s="70">
        <f t="shared" si="33"/>
        <v>2.6666666666666665</v>
      </c>
      <c r="M94" s="67">
        <v>92</v>
      </c>
      <c r="N94" s="68">
        <f t="shared" si="34"/>
        <v>7.666666666666667</v>
      </c>
      <c r="O94" s="73">
        <f>'[1]FTF-A'!D96</f>
        <v>72</v>
      </c>
      <c r="P94" s="131">
        <f t="shared" si="35"/>
        <v>6</v>
      </c>
      <c r="Q94" s="67">
        <v>77</v>
      </c>
      <c r="R94" s="68">
        <f t="shared" si="36"/>
        <v>6.416666666666667</v>
      </c>
      <c r="S94" s="67">
        <v>64</v>
      </c>
      <c r="T94" s="68">
        <f t="shared" si="37"/>
        <v>5.333333333333333</v>
      </c>
      <c r="U94" s="71">
        <f>[1]Magistrenes!D96</f>
        <v>15</v>
      </c>
      <c r="V94" s="72">
        <f t="shared" si="38"/>
        <v>1.25</v>
      </c>
      <c r="W94" s="67">
        <v>39</v>
      </c>
      <c r="X94" s="68">
        <f t="shared" si="39"/>
        <v>3.25</v>
      </c>
      <c r="Y94" s="67">
        <f>24+15</f>
        <v>39</v>
      </c>
      <c r="Z94" s="68">
        <f t="shared" si="40"/>
        <v>3.25</v>
      </c>
      <c r="AA94" s="73">
        <f>[1]CA!D96</f>
        <v>9</v>
      </c>
      <c r="AB94" s="70">
        <f t="shared" si="41"/>
        <v>0.75</v>
      </c>
      <c r="AC94" s="67">
        <v>37</v>
      </c>
      <c r="AD94" s="68">
        <f t="shared" si="42"/>
        <v>3.0833333333333335</v>
      </c>
      <c r="AE94" s="67">
        <v>31</v>
      </c>
      <c r="AF94" s="68">
        <f t="shared" si="43"/>
        <v>2.5833333333333335</v>
      </c>
      <c r="AG94" s="67">
        <v>22</v>
      </c>
      <c r="AH94" s="68">
        <f t="shared" si="44"/>
        <v>1.8333333333333333</v>
      </c>
      <c r="AI94" s="67">
        <v>25</v>
      </c>
      <c r="AJ94" s="68">
        <f t="shared" si="45"/>
        <v>2.0833333333333335</v>
      </c>
      <c r="AK94" s="67">
        <v>23</v>
      </c>
      <c r="AL94" s="68">
        <f t="shared" si="46"/>
        <v>1.9166666666666667</v>
      </c>
      <c r="AM94" s="67">
        <v>17</v>
      </c>
      <c r="AN94" s="68">
        <f t="shared" si="47"/>
        <v>1.4166666666666667</v>
      </c>
      <c r="AO94" s="67">
        <v>2</v>
      </c>
      <c r="AP94" s="68">
        <f t="shared" si="48"/>
        <v>0.16666666666666666</v>
      </c>
      <c r="AQ94" s="67">
        <v>6</v>
      </c>
      <c r="AR94" s="68">
        <f t="shared" si="49"/>
        <v>0.5</v>
      </c>
      <c r="AS94" s="67">
        <v>21</v>
      </c>
      <c r="AT94" s="68">
        <f t="shared" si="50"/>
        <v>1.75</v>
      </c>
      <c r="AU94" s="67">
        <v>12</v>
      </c>
      <c r="AV94" s="68">
        <f t="shared" si="51"/>
        <v>1</v>
      </c>
      <c r="AW94" s="132">
        <v>7</v>
      </c>
      <c r="AX94" s="133">
        <f t="shared" si="52"/>
        <v>0.58333333333333337</v>
      </c>
      <c r="AY94" s="67">
        <v>14</v>
      </c>
      <c r="AZ94" s="68">
        <f t="shared" si="53"/>
        <v>1.1666666666666667</v>
      </c>
      <c r="BA94" s="74">
        <f t="shared" si="28"/>
        <v>1800</v>
      </c>
      <c r="BB94" s="75">
        <f t="shared" si="54"/>
        <v>150</v>
      </c>
    </row>
    <row r="95" spans="1:54" x14ac:dyDescent="0.25">
      <c r="A95" s="151"/>
      <c r="B95" s="124" t="s">
        <v>94</v>
      </c>
      <c r="C95" s="67">
        <v>1915</v>
      </c>
      <c r="D95" s="68">
        <f t="shared" si="29"/>
        <v>159.58333333333334</v>
      </c>
      <c r="E95" s="69">
        <v>1066</v>
      </c>
      <c r="F95" s="70">
        <f t="shared" si="30"/>
        <v>88.833333333333329</v>
      </c>
      <c r="G95" s="67">
        <v>1062</v>
      </c>
      <c r="H95" s="68">
        <f t="shared" si="31"/>
        <v>88.5</v>
      </c>
      <c r="I95" s="67">
        <v>697</v>
      </c>
      <c r="J95" s="68">
        <f t="shared" si="32"/>
        <v>58.083333333333336</v>
      </c>
      <c r="K95" s="69">
        <v>1201</v>
      </c>
      <c r="L95" s="70">
        <f t="shared" si="33"/>
        <v>100.08333333333333</v>
      </c>
      <c r="M95" s="67">
        <v>332</v>
      </c>
      <c r="N95" s="68">
        <f t="shared" si="34"/>
        <v>27.666666666666668</v>
      </c>
      <c r="O95" s="73">
        <f>'[1]FTF-A'!D97</f>
        <v>756</v>
      </c>
      <c r="P95" s="131">
        <f t="shared" si="35"/>
        <v>63</v>
      </c>
      <c r="Q95" s="67">
        <v>339</v>
      </c>
      <c r="R95" s="68">
        <f t="shared" si="36"/>
        <v>28.25</v>
      </c>
      <c r="S95" s="67">
        <v>383</v>
      </c>
      <c r="T95" s="68">
        <f t="shared" si="37"/>
        <v>31.916666666666668</v>
      </c>
      <c r="U95" s="71">
        <f>[1]Magistrenes!D97</f>
        <v>480</v>
      </c>
      <c r="V95" s="72">
        <f t="shared" si="38"/>
        <v>40</v>
      </c>
      <c r="W95" s="67">
        <v>200</v>
      </c>
      <c r="X95" s="68">
        <f t="shared" si="39"/>
        <v>16.666666666666668</v>
      </c>
      <c r="Y95" s="67">
        <f>159+122</f>
        <v>281</v>
      </c>
      <c r="Z95" s="68">
        <f t="shared" si="40"/>
        <v>23.416666666666668</v>
      </c>
      <c r="AA95" s="73">
        <f>[1]CA!D97</f>
        <v>353</v>
      </c>
      <c r="AB95" s="70">
        <f t="shared" si="41"/>
        <v>29.416666666666668</v>
      </c>
      <c r="AC95" s="67">
        <v>291</v>
      </c>
      <c r="AD95" s="68">
        <f t="shared" si="42"/>
        <v>24.25</v>
      </c>
      <c r="AE95" s="67">
        <v>270</v>
      </c>
      <c r="AF95" s="68">
        <f t="shared" si="43"/>
        <v>22.5</v>
      </c>
      <c r="AG95" s="67">
        <v>288</v>
      </c>
      <c r="AH95" s="68">
        <f t="shared" si="44"/>
        <v>24</v>
      </c>
      <c r="AI95" s="67">
        <v>178</v>
      </c>
      <c r="AJ95" s="68">
        <f t="shared" si="45"/>
        <v>14.833333333333334</v>
      </c>
      <c r="AK95" s="67">
        <v>189</v>
      </c>
      <c r="AL95" s="68">
        <f t="shared" si="46"/>
        <v>15.75</v>
      </c>
      <c r="AM95" s="67">
        <v>187</v>
      </c>
      <c r="AN95" s="68">
        <f t="shared" si="47"/>
        <v>15.583333333333334</v>
      </c>
      <c r="AO95" s="67">
        <v>63</v>
      </c>
      <c r="AP95" s="68">
        <f t="shared" si="48"/>
        <v>5.25</v>
      </c>
      <c r="AQ95" s="67">
        <v>70</v>
      </c>
      <c r="AR95" s="68">
        <f t="shared" si="49"/>
        <v>5.833333333333333</v>
      </c>
      <c r="AS95" s="67">
        <v>107</v>
      </c>
      <c r="AT95" s="68">
        <f t="shared" si="50"/>
        <v>8.9166666666666661</v>
      </c>
      <c r="AU95" s="67">
        <v>61</v>
      </c>
      <c r="AV95" s="68">
        <f t="shared" si="51"/>
        <v>5.083333333333333</v>
      </c>
      <c r="AW95" s="132">
        <v>115</v>
      </c>
      <c r="AX95" s="133">
        <f t="shared" si="52"/>
        <v>9.5833333333333339</v>
      </c>
      <c r="AY95" s="67">
        <v>80</v>
      </c>
      <c r="AZ95" s="68">
        <f t="shared" si="53"/>
        <v>6.666666666666667</v>
      </c>
      <c r="BA95" s="74">
        <f t="shared" si="28"/>
        <v>10964</v>
      </c>
      <c r="BB95" s="75">
        <f t="shared" si="54"/>
        <v>913.66666666666663</v>
      </c>
    </row>
    <row r="96" spans="1:54" x14ac:dyDescent="0.25">
      <c r="A96" s="151"/>
      <c r="B96" s="125" t="s">
        <v>95</v>
      </c>
      <c r="C96" s="67">
        <v>1070</v>
      </c>
      <c r="D96" s="68">
        <f t="shared" si="29"/>
        <v>89.166666666666671</v>
      </c>
      <c r="E96" s="69">
        <v>381</v>
      </c>
      <c r="F96" s="70">
        <f t="shared" si="30"/>
        <v>31.75</v>
      </c>
      <c r="G96" s="67">
        <v>336</v>
      </c>
      <c r="H96" s="68">
        <f t="shared" si="31"/>
        <v>28</v>
      </c>
      <c r="I96" s="67">
        <v>285</v>
      </c>
      <c r="J96" s="68">
        <f t="shared" si="32"/>
        <v>23.75</v>
      </c>
      <c r="K96" s="69">
        <v>58</v>
      </c>
      <c r="L96" s="70">
        <f t="shared" si="33"/>
        <v>4.833333333333333</v>
      </c>
      <c r="M96" s="67">
        <v>155</v>
      </c>
      <c r="N96" s="68">
        <f t="shared" si="34"/>
        <v>12.916666666666666</v>
      </c>
      <c r="O96" s="73">
        <f>'[1]FTF-A'!D98</f>
        <v>91</v>
      </c>
      <c r="P96" s="131">
        <f t="shared" si="35"/>
        <v>7.583333333333333</v>
      </c>
      <c r="Q96" s="67">
        <v>94</v>
      </c>
      <c r="R96" s="68">
        <f t="shared" si="36"/>
        <v>7.833333333333333</v>
      </c>
      <c r="S96" s="67">
        <v>151</v>
      </c>
      <c r="T96" s="68">
        <f t="shared" si="37"/>
        <v>12.583333333333334</v>
      </c>
      <c r="U96" s="71">
        <f>[1]Magistrenes!D98</f>
        <v>21</v>
      </c>
      <c r="V96" s="72">
        <f t="shared" si="38"/>
        <v>1.75</v>
      </c>
      <c r="W96" s="67">
        <v>71</v>
      </c>
      <c r="X96" s="68">
        <f t="shared" si="39"/>
        <v>5.916666666666667</v>
      </c>
      <c r="Y96" s="67">
        <f>28+21</f>
        <v>49</v>
      </c>
      <c r="Z96" s="68">
        <f t="shared" si="40"/>
        <v>4.083333333333333</v>
      </c>
      <c r="AA96" s="73">
        <f>[1]CA!D98</f>
        <v>26</v>
      </c>
      <c r="AB96" s="70">
        <f t="shared" si="41"/>
        <v>2.1666666666666665</v>
      </c>
      <c r="AC96" s="67">
        <v>87</v>
      </c>
      <c r="AD96" s="68">
        <f t="shared" si="42"/>
        <v>7.25</v>
      </c>
      <c r="AE96" s="67">
        <v>108</v>
      </c>
      <c r="AF96" s="68">
        <f t="shared" si="43"/>
        <v>9</v>
      </c>
      <c r="AG96" s="67">
        <v>51</v>
      </c>
      <c r="AH96" s="68">
        <f t="shared" si="44"/>
        <v>4.25</v>
      </c>
      <c r="AI96" s="67">
        <v>32</v>
      </c>
      <c r="AJ96" s="68">
        <f t="shared" si="45"/>
        <v>2.6666666666666665</v>
      </c>
      <c r="AK96" s="67">
        <v>56</v>
      </c>
      <c r="AL96" s="68">
        <f t="shared" si="46"/>
        <v>4.666666666666667</v>
      </c>
      <c r="AM96" s="67">
        <v>58</v>
      </c>
      <c r="AN96" s="68">
        <f t="shared" si="47"/>
        <v>4.833333333333333</v>
      </c>
      <c r="AO96" s="67">
        <v>10</v>
      </c>
      <c r="AP96" s="68">
        <f t="shared" si="48"/>
        <v>0.83333333333333337</v>
      </c>
      <c r="AQ96" s="67">
        <v>14</v>
      </c>
      <c r="AR96" s="68">
        <f t="shared" si="49"/>
        <v>1.1666666666666667</v>
      </c>
      <c r="AS96" s="67">
        <v>79</v>
      </c>
      <c r="AT96" s="68">
        <f t="shared" si="50"/>
        <v>6.583333333333333</v>
      </c>
      <c r="AU96" s="67">
        <v>25</v>
      </c>
      <c r="AV96" s="68">
        <f t="shared" si="51"/>
        <v>2.0833333333333335</v>
      </c>
      <c r="AW96" s="132">
        <v>15</v>
      </c>
      <c r="AX96" s="133">
        <f t="shared" si="52"/>
        <v>1.25</v>
      </c>
      <c r="AY96" s="67">
        <v>23</v>
      </c>
      <c r="AZ96" s="68">
        <f t="shared" si="53"/>
        <v>1.9166666666666667</v>
      </c>
      <c r="BA96" s="74">
        <f t="shared" si="28"/>
        <v>3346</v>
      </c>
      <c r="BB96" s="75">
        <f t="shared" si="54"/>
        <v>278.83333333333331</v>
      </c>
    </row>
    <row r="97" spans="1:54" x14ac:dyDescent="0.25">
      <c r="A97" s="94"/>
      <c r="B97" s="95" t="s">
        <v>96</v>
      </c>
      <c r="C97" s="67">
        <v>92</v>
      </c>
      <c r="D97" s="68">
        <f t="shared" si="29"/>
        <v>7.666666666666667</v>
      </c>
      <c r="E97" s="69">
        <v>48</v>
      </c>
      <c r="F97" s="70">
        <f t="shared" si="30"/>
        <v>4</v>
      </c>
      <c r="G97" s="67">
        <v>14</v>
      </c>
      <c r="H97" s="68">
        <f t="shared" si="31"/>
        <v>1.1666666666666667</v>
      </c>
      <c r="I97" s="67">
        <v>19</v>
      </c>
      <c r="J97" s="68">
        <f t="shared" si="32"/>
        <v>1.5833333333333333</v>
      </c>
      <c r="K97" s="69">
        <v>19</v>
      </c>
      <c r="L97" s="70">
        <f t="shared" si="33"/>
        <v>1.5833333333333333</v>
      </c>
      <c r="M97" s="67">
        <v>14</v>
      </c>
      <c r="N97" s="68">
        <f t="shared" si="34"/>
        <v>1.1666666666666667</v>
      </c>
      <c r="O97" s="73">
        <f>'[1]FTF-A'!D99</f>
        <v>9</v>
      </c>
      <c r="P97" s="131">
        <f t="shared" si="35"/>
        <v>0.75</v>
      </c>
      <c r="Q97" s="67">
        <v>23</v>
      </c>
      <c r="R97" s="68">
        <f t="shared" si="36"/>
        <v>1.9166666666666667</v>
      </c>
      <c r="S97" s="67">
        <v>4</v>
      </c>
      <c r="T97" s="68">
        <f t="shared" si="37"/>
        <v>0.33333333333333331</v>
      </c>
      <c r="U97" s="71">
        <f>[1]Magistrenes!D99</f>
        <v>6</v>
      </c>
      <c r="V97" s="72">
        <f t="shared" si="38"/>
        <v>0.5</v>
      </c>
      <c r="W97" s="67">
        <v>2</v>
      </c>
      <c r="X97" s="68">
        <f t="shared" si="39"/>
        <v>0.16666666666666666</v>
      </c>
      <c r="Y97" s="67">
        <f>6+1</f>
        <v>7</v>
      </c>
      <c r="Z97" s="68">
        <f t="shared" si="40"/>
        <v>0.58333333333333337</v>
      </c>
      <c r="AA97" s="73">
        <f>[1]CA!D99</f>
        <v>9</v>
      </c>
      <c r="AB97" s="70">
        <f t="shared" si="41"/>
        <v>0.75</v>
      </c>
      <c r="AC97" s="67">
        <v>1</v>
      </c>
      <c r="AD97" s="68">
        <f t="shared" si="42"/>
        <v>8.3333333333333329E-2</v>
      </c>
      <c r="AE97" s="67">
        <v>1</v>
      </c>
      <c r="AF97" s="68">
        <f t="shared" si="43"/>
        <v>8.3333333333333329E-2</v>
      </c>
      <c r="AG97" s="67">
        <v>7</v>
      </c>
      <c r="AH97" s="68">
        <f t="shared" si="44"/>
        <v>0.58333333333333337</v>
      </c>
      <c r="AI97" s="67">
        <v>0</v>
      </c>
      <c r="AJ97" s="68">
        <f t="shared" si="45"/>
        <v>0</v>
      </c>
      <c r="AK97" s="67">
        <v>1</v>
      </c>
      <c r="AL97" s="68">
        <f t="shared" si="46"/>
        <v>8.3333333333333329E-2</v>
      </c>
      <c r="AM97" s="67">
        <v>1</v>
      </c>
      <c r="AN97" s="68">
        <f t="shared" si="47"/>
        <v>8.3333333333333329E-2</v>
      </c>
      <c r="AO97" s="67">
        <v>3</v>
      </c>
      <c r="AP97" s="68">
        <f t="shared" si="48"/>
        <v>0.25</v>
      </c>
      <c r="AQ97" s="67">
        <v>3</v>
      </c>
      <c r="AR97" s="68">
        <f t="shared" si="49"/>
        <v>0.25</v>
      </c>
      <c r="AS97" s="67">
        <v>0</v>
      </c>
      <c r="AT97" s="68">
        <f t="shared" si="50"/>
        <v>0</v>
      </c>
      <c r="AU97" s="67">
        <v>1</v>
      </c>
      <c r="AV97" s="68">
        <f t="shared" si="51"/>
        <v>8.3333333333333329E-2</v>
      </c>
      <c r="AW97" s="132">
        <v>6</v>
      </c>
      <c r="AX97" s="133">
        <f t="shared" si="52"/>
        <v>0.5</v>
      </c>
      <c r="AY97" s="67">
        <v>4</v>
      </c>
      <c r="AZ97" s="68">
        <f t="shared" si="53"/>
        <v>0.33333333333333331</v>
      </c>
      <c r="BA97" s="74">
        <f t="shared" si="28"/>
        <v>294</v>
      </c>
      <c r="BB97" s="75">
        <f t="shared" si="54"/>
        <v>24.5</v>
      </c>
    </row>
    <row r="98" spans="1:54" x14ac:dyDescent="0.25">
      <c r="A98" s="96"/>
      <c r="B98" s="97" t="s">
        <v>97</v>
      </c>
      <c r="C98" s="98">
        <f>SUM(C3:C97)</f>
        <v>48616</v>
      </c>
      <c r="D98" s="134">
        <f t="shared" si="29"/>
        <v>4051.3333333333335</v>
      </c>
      <c r="E98" s="98">
        <f t="shared" ref="E98:AY98" si="55">SUM(E3:E97)</f>
        <v>27932</v>
      </c>
      <c r="F98" s="99">
        <f t="shared" si="30"/>
        <v>2327.6666666666665</v>
      </c>
      <c r="G98" s="98">
        <f t="shared" si="55"/>
        <v>24503</v>
      </c>
      <c r="H98" s="134">
        <f t="shared" si="31"/>
        <v>2041.9166666666667</v>
      </c>
      <c r="I98" s="98">
        <f>SUM(I3:I97)</f>
        <v>17565</v>
      </c>
      <c r="J98" s="134">
        <f t="shared" si="32"/>
        <v>1463.75</v>
      </c>
      <c r="K98" s="98">
        <f>SUM(K3:K97)</f>
        <v>17287</v>
      </c>
      <c r="L98" s="99">
        <f t="shared" si="33"/>
        <v>1440.5833333333333</v>
      </c>
      <c r="M98" s="98">
        <f t="shared" si="55"/>
        <v>12253</v>
      </c>
      <c r="N98" s="134">
        <f t="shared" si="34"/>
        <v>1021.0833333333334</v>
      </c>
      <c r="O98" s="98">
        <f>SUM(O3:O97)</f>
        <v>12008</v>
      </c>
      <c r="P98" s="135">
        <f t="shared" si="35"/>
        <v>1000.6666666666666</v>
      </c>
      <c r="Q98" s="98">
        <f>SUM(Q3:Q97)</f>
        <v>11511</v>
      </c>
      <c r="R98" s="134">
        <f t="shared" si="36"/>
        <v>959.25</v>
      </c>
      <c r="S98" s="98">
        <f>SUM(S3:S97)</f>
        <v>8973</v>
      </c>
      <c r="T98" s="134">
        <f t="shared" si="37"/>
        <v>747.75</v>
      </c>
      <c r="U98" s="98">
        <f>SUM(U3:U97)</f>
        <v>8293</v>
      </c>
      <c r="V98" s="136">
        <f t="shared" si="38"/>
        <v>691.08333333333337</v>
      </c>
      <c r="W98" s="98">
        <f>SUM(W3:W97)</f>
        <v>7345</v>
      </c>
      <c r="X98" s="134">
        <f t="shared" si="39"/>
        <v>612.08333333333337</v>
      </c>
      <c r="Y98" s="98">
        <f>SUM(Y3:Y97)</f>
        <v>6239</v>
      </c>
      <c r="Z98" s="134">
        <f t="shared" si="40"/>
        <v>519.91666666666663</v>
      </c>
      <c r="AA98" s="98">
        <f t="shared" ref="AA98" si="56">SUM(AA3:AA97)</f>
        <v>6229</v>
      </c>
      <c r="AB98" s="99">
        <f t="shared" si="41"/>
        <v>519.08333333333337</v>
      </c>
      <c r="AC98" s="98">
        <f>SUM(AC3:AC97)</f>
        <v>5713</v>
      </c>
      <c r="AD98" s="134">
        <f t="shared" si="42"/>
        <v>476.08333333333331</v>
      </c>
      <c r="AE98" s="98">
        <f>SUM(AE3:AE97)</f>
        <v>5661</v>
      </c>
      <c r="AF98" s="134">
        <f t="shared" si="43"/>
        <v>471.75</v>
      </c>
      <c r="AG98" s="98">
        <f>SUM(AG3:AG97)</f>
        <v>4246</v>
      </c>
      <c r="AH98" s="134">
        <f t="shared" si="44"/>
        <v>353.83333333333331</v>
      </c>
      <c r="AI98" s="98">
        <f>SUM(AI3:AI97)</f>
        <v>3937</v>
      </c>
      <c r="AJ98" s="134">
        <f t="shared" si="45"/>
        <v>328.08333333333331</v>
      </c>
      <c r="AK98" s="98">
        <f>SUM(AK3:AK97)</f>
        <v>3769</v>
      </c>
      <c r="AL98" s="134">
        <f t="shared" si="46"/>
        <v>314.08333333333331</v>
      </c>
      <c r="AM98" s="98">
        <f>SUM(AM3:AM97)</f>
        <v>3508</v>
      </c>
      <c r="AN98" s="134">
        <f t="shared" si="47"/>
        <v>292.33333333333331</v>
      </c>
      <c r="AO98" s="98">
        <f t="shared" si="55"/>
        <v>3141</v>
      </c>
      <c r="AP98" s="134">
        <f t="shared" si="48"/>
        <v>261.75</v>
      </c>
      <c r="AQ98" s="98">
        <f>SUM(AQ3:AQ97)</f>
        <v>2743</v>
      </c>
      <c r="AR98" s="134">
        <f t="shared" si="49"/>
        <v>228.58333333333334</v>
      </c>
      <c r="AS98" s="98">
        <f t="shared" si="55"/>
        <v>2714</v>
      </c>
      <c r="AT98" s="134">
        <f t="shared" si="50"/>
        <v>226.16666666666666</v>
      </c>
      <c r="AU98" s="98">
        <f>SUM(AU3:AU97)</f>
        <v>2228</v>
      </c>
      <c r="AV98" s="134">
        <f t="shared" si="51"/>
        <v>185.66666666666666</v>
      </c>
      <c r="AW98" s="137">
        <f>SUM(AW3:AW97)</f>
        <v>2222</v>
      </c>
      <c r="AX98" s="138">
        <f t="shared" si="52"/>
        <v>185.16666666666666</v>
      </c>
      <c r="AY98" s="98">
        <f t="shared" si="55"/>
        <v>1912</v>
      </c>
      <c r="AZ98" s="134">
        <f t="shared" si="53"/>
        <v>159.33333333333334</v>
      </c>
      <c r="BA98" s="98">
        <f t="shared" si="28"/>
        <v>250548</v>
      </c>
      <c r="BB98" s="99">
        <f t="shared" si="54"/>
        <v>20879</v>
      </c>
    </row>
    <row r="99" spans="1:54" x14ac:dyDescent="0.25"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</row>
    <row r="100" spans="1:54" x14ac:dyDescent="0.25">
      <c r="B100" s="101" t="s">
        <v>123</v>
      </c>
      <c r="C100" s="100">
        <v>48616</v>
      </c>
      <c r="D100" s="100"/>
      <c r="E100" s="100">
        <v>27932</v>
      </c>
      <c r="F100" s="100"/>
      <c r="G100" s="100">
        <v>24503</v>
      </c>
      <c r="H100" s="100"/>
      <c r="I100" s="100">
        <v>17565</v>
      </c>
      <c r="J100" s="100"/>
      <c r="K100" s="100">
        <v>17287</v>
      </c>
      <c r="L100" s="100"/>
      <c r="M100" s="100">
        <v>12253</v>
      </c>
      <c r="N100" s="100"/>
      <c r="O100" s="100">
        <v>12008</v>
      </c>
      <c r="P100" s="100"/>
      <c r="Q100" s="100">
        <v>11511</v>
      </c>
      <c r="R100" s="100"/>
      <c r="S100" s="100">
        <v>8973</v>
      </c>
      <c r="T100" s="100"/>
      <c r="U100" s="100">
        <v>8293</v>
      </c>
      <c r="V100" s="100"/>
      <c r="W100" s="100">
        <v>7345</v>
      </c>
      <c r="X100" s="100"/>
      <c r="Y100" s="100">
        <f>3943+2296</f>
        <v>6239</v>
      </c>
      <c r="Z100" s="100"/>
      <c r="AA100" s="100">
        <v>6229</v>
      </c>
      <c r="AB100" s="100"/>
      <c r="AC100" s="100">
        <v>5713</v>
      </c>
      <c r="AD100" s="100"/>
      <c r="AE100" s="100">
        <v>5661</v>
      </c>
      <c r="AF100" s="100"/>
      <c r="AG100" s="100">
        <v>4246</v>
      </c>
      <c r="AH100" s="100"/>
      <c r="AI100" s="100">
        <v>3937</v>
      </c>
      <c r="AJ100" s="100"/>
      <c r="AK100" s="100">
        <v>3769</v>
      </c>
      <c r="AL100" s="100"/>
      <c r="AM100" s="100">
        <v>3508</v>
      </c>
      <c r="AN100" s="100"/>
      <c r="AO100" s="100">
        <v>3141</v>
      </c>
      <c r="AP100" s="100"/>
      <c r="AQ100" s="100">
        <v>2743</v>
      </c>
      <c r="AR100" s="100"/>
      <c r="AS100" s="100">
        <v>2714</v>
      </c>
      <c r="AT100" s="100"/>
      <c r="AU100" s="100">
        <v>2228</v>
      </c>
      <c r="AV100" s="100"/>
      <c r="AW100" s="100">
        <v>2222</v>
      </c>
      <c r="AX100" s="100"/>
      <c r="AY100" s="100">
        <v>1912</v>
      </c>
      <c r="AZ100" s="100"/>
    </row>
    <row r="101" spans="1:54" x14ac:dyDescent="0.25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</row>
    <row r="102" spans="1:54" x14ac:dyDescent="0.25">
      <c r="B102" s="101" t="s">
        <v>122</v>
      </c>
      <c r="C102" s="100">
        <f>C98-C100</f>
        <v>0</v>
      </c>
      <c r="D102" s="100"/>
      <c r="E102" s="100">
        <f t="shared" ref="E102:AY102" si="57">E98-E100</f>
        <v>0</v>
      </c>
      <c r="F102" s="100"/>
      <c r="G102" s="100">
        <f t="shared" si="57"/>
        <v>0</v>
      </c>
      <c r="H102" s="100"/>
      <c r="I102" s="100">
        <f>I98-I100</f>
        <v>0</v>
      </c>
      <c r="J102" s="100"/>
      <c r="K102" s="100">
        <f>K98-K100</f>
        <v>0</v>
      </c>
      <c r="L102" s="100"/>
      <c r="M102" s="100">
        <f t="shared" si="57"/>
        <v>0</v>
      </c>
      <c r="N102" s="100"/>
      <c r="O102" s="100">
        <f>O98-O100</f>
        <v>0</v>
      </c>
      <c r="P102" s="100"/>
      <c r="Q102" s="100">
        <f>Q98-Q100</f>
        <v>0</v>
      </c>
      <c r="R102" s="100"/>
      <c r="S102" s="100">
        <f>S98-S100</f>
        <v>0</v>
      </c>
      <c r="T102" s="100"/>
      <c r="U102" s="100">
        <f>U98-U100</f>
        <v>0</v>
      </c>
      <c r="V102" s="100"/>
      <c r="W102" s="100">
        <f>W98-W100</f>
        <v>0</v>
      </c>
      <c r="X102" s="100"/>
      <c r="Y102" s="100">
        <f>Y98-Y100</f>
        <v>0</v>
      </c>
      <c r="Z102" s="100"/>
      <c r="AA102" s="100">
        <f t="shared" ref="AA102" si="58">AA98-AA100</f>
        <v>0</v>
      </c>
      <c r="AB102" s="100"/>
      <c r="AC102" s="100">
        <f>AC98-AC100</f>
        <v>0</v>
      </c>
      <c r="AD102" s="100"/>
      <c r="AE102" s="100">
        <f>AE98-AE100</f>
        <v>0</v>
      </c>
      <c r="AF102" s="100"/>
      <c r="AG102" s="100">
        <f>AG98-AG100</f>
        <v>0</v>
      </c>
      <c r="AH102" s="100"/>
      <c r="AI102" s="100">
        <f>AI98-AI100</f>
        <v>0</v>
      </c>
      <c r="AJ102" s="100"/>
      <c r="AK102" s="100">
        <f>AK98-AK100</f>
        <v>0</v>
      </c>
      <c r="AL102" s="100"/>
      <c r="AM102" s="100">
        <f>AM98-AM100</f>
        <v>0</v>
      </c>
      <c r="AN102" s="100"/>
      <c r="AO102" s="100">
        <f t="shared" si="57"/>
        <v>0</v>
      </c>
      <c r="AP102" s="100"/>
      <c r="AQ102" s="100">
        <f>AQ98-AQ100</f>
        <v>0</v>
      </c>
      <c r="AR102" s="100"/>
      <c r="AS102" s="100">
        <f t="shared" si="57"/>
        <v>0</v>
      </c>
      <c r="AT102" s="100"/>
      <c r="AU102" s="100">
        <f>AU98-AU100</f>
        <v>0</v>
      </c>
      <c r="AV102" s="100"/>
      <c r="AW102" s="100">
        <f>AW98-AW100</f>
        <v>0</v>
      </c>
      <c r="AX102" s="100"/>
      <c r="AY102" s="100">
        <f t="shared" si="57"/>
        <v>0</v>
      </c>
      <c r="AZ102" s="100"/>
    </row>
    <row r="103" spans="1:54" x14ac:dyDescent="0.25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</row>
    <row r="104" spans="1:54" x14ac:dyDescent="0.25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</row>
    <row r="105" spans="1:54" x14ac:dyDescent="0.25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</row>
    <row r="106" spans="1:54" x14ac:dyDescent="0.25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</row>
    <row r="107" spans="1:54" x14ac:dyDescent="0.25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</row>
    <row r="108" spans="1:54" x14ac:dyDescent="0.25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</row>
    <row r="109" spans="1:54" x14ac:dyDescent="0.25"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</row>
    <row r="110" spans="1:54" x14ac:dyDescent="0.25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</row>
    <row r="111" spans="1:54" x14ac:dyDescent="0.25"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</row>
    <row r="112" spans="1:54" x14ac:dyDescent="0.25"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</row>
    <row r="113" spans="3:52" x14ac:dyDescent="0.25"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</row>
    <row r="114" spans="3:52" x14ac:dyDescent="0.25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</row>
    <row r="115" spans="3:52" x14ac:dyDescent="0.25"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</row>
    <row r="116" spans="3:52" x14ac:dyDescent="0.25"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</row>
    <row r="117" spans="3:52" x14ac:dyDescent="0.25"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</row>
    <row r="118" spans="3:52" x14ac:dyDescent="0.25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</row>
    <row r="119" spans="3:52" x14ac:dyDescent="0.25"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</row>
    <row r="120" spans="3:52" x14ac:dyDescent="0.25"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</row>
    <row r="121" spans="3:52" x14ac:dyDescent="0.25"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</row>
    <row r="122" spans="3:52" x14ac:dyDescent="0.25"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</row>
    <row r="123" spans="3:52" x14ac:dyDescent="0.25"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</row>
    <row r="124" spans="3:52" x14ac:dyDescent="0.25"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</row>
    <row r="125" spans="3:52" x14ac:dyDescent="0.25"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</row>
    <row r="126" spans="3:52" x14ac:dyDescent="0.25"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</row>
    <row r="127" spans="3:52" x14ac:dyDescent="0.25"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</row>
    <row r="128" spans="3:52" x14ac:dyDescent="0.25"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</row>
    <row r="129" spans="3:52" x14ac:dyDescent="0.25"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</row>
    <row r="130" spans="3:52" x14ac:dyDescent="0.25"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</row>
    <row r="131" spans="3:52" x14ac:dyDescent="0.25"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</row>
    <row r="132" spans="3:52" x14ac:dyDescent="0.25"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</row>
    <row r="133" spans="3:52" x14ac:dyDescent="0.25"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</row>
    <row r="134" spans="3:52" x14ac:dyDescent="0.25"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</row>
    <row r="135" spans="3:52" x14ac:dyDescent="0.25"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</row>
    <row r="136" spans="3:52" x14ac:dyDescent="0.25"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</row>
    <row r="137" spans="3:52" x14ac:dyDescent="0.25"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</row>
    <row r="138" spans="3:52" x14ac:dyDescent="0.25"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</row>
    <row r="139" spans="3:52" x14ac:dyDescent="0.25"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</row>
    <row r="140" spans="3:52" x14ac:dyDescent="0.25"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</row>
    <row r="141" spans="3:52" x14ac:dyDescent="0.25"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</row>
    <row r="142" spans="3:52" x14ac:dyDescent="0.25"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</row>
    <row r="143" spans="3:52" x14ac:dyDescent="0.25"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</row>
    <row r="144" spans="3:52" x14ac:dyDescent="0.25"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</row>
    <row r="145" spans="3:52" x14ac:dyDescent="0.25"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</row>
    <row r="146" spans="3:52" x14ac:dyDescent="0.25"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</row>
    <row r="147" spans="3:52" x14ac:dyDescent="0.25"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</row>
    <row r="148" spans="3:52" x14ac:dyDescent="0.25"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</row>
    <row r="149" spans="3:52" x14ac:dyDescent="0.25"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</row>
    <row r="150" spans="3:52" x14ac:dyDescent="0.25"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</row>
    <row r="151" spans="3:52" x14ac:dyDescent="0.25"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</row>
    <row r="152" spans="3:52" x14ac:dyDescent="0.25"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</row>
    <row r="153" spans="3:52" x14ac:dyDescent="0.25"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</row>
    <row r="154" spans="3:52" x14ac:dyDescent="0.25"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</row>
    <row r="155" spans="3:52" x14ac:dyDescent="0.25"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</row>
    <row r="156" spans="3:52" x14ac:dyDescent="0.25"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</row>
    <row r="157" spans="3:52" x14ac:dyDescent="0.25"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</row>
    <row r="158" spans="3:52" x14ac:dyDescent="0.25"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</row>
    <row r="159" spans="3:52" x14ac:dyDescent="0.25"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</row>
    <row r="160" spans="3:52" x14ac:dyDescent="0.25"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</row>
    <row r="161" spans="3:52" x14ac:dyDescent="0.25"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</row>
    <row r="162" spans="3:52" x14ac:dyDescent="0.25"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</row>
    <row r="163" spans="3:52" x14ac:dyDescent="0.25"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</row>
    <row r="164" spans="3:52" x14ac:dyDescent="0.25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</row>
    <row r="165" spans="3:52" x14ac:dyDescent="0.25"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</row>
    <row r="166" spans="3:52" x14ac:dyDescent="0.25"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</row>
    <row r="167" spans="3:52" x14ac:dyDescent="0.25"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</row>
    <row r="168" spans="3:52" x14ac:dyDescent="0.25"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</row>
    <row r="169" spans="3:52" x14ac:dyDescent="0.25"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</row>
    <row r="170" spans="3:52" x14ac:dyDescent="0.25"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</row>
    <row r="171" spans="3:52" x14ac:dyDescent="0.25"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</row>
    <row r="172" spans="3:52" x14ac:dyDescent="0.25"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</row>
    <row r="173" spans="3:52" x14ac:dyDescent="0.25"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</row>
    <row r="174" spans="3:52" x14ac:dyDescent="0.25"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</row>
    <row r="175" spans="3:52" x14ac:dyDescent="0.25"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</row>
    <row r="176" spans="3:52" x14ac:dyDescent="0.25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</row>
    <row r="177" spans="3:52" x14ac:dyDescent="0.25"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</row>
    <row r="178" spans="3:52" x14ac:dyDescent="0.25"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</row>
    <row r="179" spans="3:52" x14ac:dyDescent="0.25"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</row>
    <row r="180" spans="3:52" x14ac:dyDescent="0.25"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</row>
    <row r="181" spans="3:52" x14ac:dyDescent="0.25"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</row>
    <row r="182" spans="3:52" x14ac:dyDescent="0.25"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</row>
    <row r="183" spans="3:52" x14ac:dyDescent="0.25"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</row>
    <row r="184" spans="3:52" x14ac:dyDescent="0.25"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</row>
    <row r="185" spans="3:52" x14ac:dyDescent="0.25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</row>
    <row r="186" spans="3:52" x14ac:dyDescent="0.25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</row>
    <row r="187" spans="3:52" x14ac:dyDescent="0.25"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</row>
    <row r="188" spans="3:52" x14ac:dyDescent="0.25"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</row>
    <row r="189" spans="3:52" x14ac:dyDescent="0.25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</row>
    <row r="190" spans="3:52" x14ac:dyDescent="0.25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</row>
    <row r="191" spans="3:52" x14ac:dyDescent="0.25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</row>
    <row r="192" spans="3:52" x14ac:dyDescent="0.25"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</row>
    <row r="193" spans="3:52" x14ac:dyDescent="0.25"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</row>
    <row r="194" spans="3:52" x14ac:dyDescent="0.25"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</row>
    <row r="195" spans="3:52" x14ac:dyDescent="0.25"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</row>
    <row r="196" spans="3:52" x14ac:dyDescent="0.25"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</row>
    <row r="197" spans="3:52" x14ac:dyDescent="0.25"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</row>
    <row r="198" spans="3:52" x14ac:dyDescent="0.25"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</row>
    <row r="199" spans="3:52" x14ac:dyDescent="0.25"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</row>
    <row r="200" spans="3:52" x14ac:dyDescent="0.25"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</row>
    <row r="201" spans="3:52" x14ac:dyDescent="0.25"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</row>
    <row r="202" spans="3:52" x14ac:dyDescent="0.25"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</row>
    <row r="203" spans="3:52" x14ac:dyDescent="0.25"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</row>
    <row r="204" spans="3:52" x14ac:dyDescent="0.25"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</row>
    <row r="205" spans="3:52" x14ac:dyDescent="0.25"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</row>
    <row r="206" spans="3:52" x14ac:dyDescent="0.25"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</row>
    <row r="207" spans="3:52" x14ac:dyDescent="0.25"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</row>
    <row r="208" spans="3:52" x14ac:dyDescent="0.25"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</row>
    <row r="209" spans="3:52" x14ac:dyDescent="0.25"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</row>
    <row r="210" spans="3:52" x14ac:dyDescent="0.25"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</row>
    <row r="211" spans="3:52" x14ac:dyDescent="0.25"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</row>
    <row r="212" spans="3:52" x14ac:dyDescent="0.25"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</row>
    <row r="213" spans="3:52" x14ac:dyDescent="0.25"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</row>
    <row r="214" spans="3:52" x14ac:dyDescent="0.25"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</row>
    <row r="215" spans="3:52" x14ac:dyDescent="0.25"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</row>
    <row r="216" spans="3:52" x14ac:dyDescent="0.25"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</row>
    <row r="217" spans="3:52" x14ac:dyDescent="0.25"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</row>
    <row r="218" spans="3:52" x14ac:dyDescent="0.25"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</row>
    <row r="219" spans="3:52" x14ac:dyDescent="0.25"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</row>
    <row r="220" spans="3:52" x14ac:dyDescent="0.25"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</row>
    <row r="221" spans="3:52" x14ac:dyDescent="0.25"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</row>
    <row r="222" spans="3:52" x14ac:dyDescent="0.25"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</row>
    <row r="223" spans="3:52" x14ac:dyDescent="0.25"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</row>
    <row r="224" spans="3:52" x14ac:dyDescent="0.25"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</row>
    <row r="225" spans="3:52" x14ac:dyDescent="0.25"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</row>
    <row r="226" spans="3:52" x14ac:dyDescent="0.25"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</row>
    <row r="227" spans="3:52" x14ac:dyDescent="0.25"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</row>
    <row r="228" spans="3:52" x14ac:dyDescent="0.25"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</row>
    <row r="229" spans="3:52" x14ac:dyDescent="0.25"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</row>
    <row r="230" spans="3:52" x14ac:dyDescent="0.25"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</row>
    <row r="231" spans="3:52" x14ac:dyDescent="0.25"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</row>
    <row r="232" spans="3:52" x14ac:dyDescent="0.25"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</row>
    <row r="233" spans="3:52" x14ac:dyDescent="0.25"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</row>
    <row r="234" spans="3:52" x14ac:dyDescent="0.25"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</row>
    <row r="235" spans="3:52" x14ac:dyDescent="0.25"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</row>
    <row r="236" spans="3:52" x14ac:dyDescent="0.25"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</row>
    <row r="237" spans="3:52" x14ac:dyDescent="0.25"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</row>
    <row r="238" spans="3:52" x14ac:dyDescent="0.25"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</row>
    <row r="239" spans="3:52" x14ac:dyDescent="0.25"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</row>
    <row r="240" spans="3:52" x14ac:dyDescent="0.25"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</row>
    <row r="241" spans="3:52" x14ac:dyDescent="0.25"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</row>
    <row r="242" spans="3:52" x14ac:dyDescent="0.25"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</row>
    <row r="243" spans="3:52" x14ac:dyDescent="0.25"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</row>
    <row r="244" spans="3:52" x14ac:dyDescent="0.25"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</row>
    <row r="245" spans="3:52" x14ac:dyDescent="0.25"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</row>
    <row r="246" spans="3:52" x14ac:dyDescent="0.25"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</row>
    <row r="247" spans="3:52" x14ac:dyDescent="0.25"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</row>
    <row r="248" spans="3:52" x14ac:dyDescent="0.25"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</row>
    <row r="249" spans="3:52" x14ac:dyDescent="0.25"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</row>
    <row r="250" spans="3:52" x14ac:dyDescent="0.25"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</row>
    <row r="251" spans="3:52" x14ac:dyDescent="0.25"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</row>
    <row r="252" spans="3:52" x14ac:dyDescent="0.25"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</row>
    <row r="253" spans="3:52" x14ac:dyDescent="0.25"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</row>
    <row r="254" spans="3:52" x14ac:dyDescent="0.25"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</row>
    <row r="255" spans="3:52" x14ac:dyDescent="0.25"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</row>
    <row r="256" spans="3:52" x14ac:dyDescent="0.25"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</row>
    <row r="257" spans="3:52" x14ac:dyDescent="0.25"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</row>
    <row r="258" spans="3:52" x14ac:dyDescent="0.25"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</row>
    <row r="259" spans="3:52" x14ac:dyDescent="0.25"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</row>
    <row r="260" spans="3:52" x14ac:dyDescent="0.25"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</row>
    <row r="261" spans="3:52" x14ac:dyDescent="0.25"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</row>
    <row r="262" spans="3:52" x14ac:dyDescent="0.25"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</row>
    <row r="263" spans="3:52" x14ac:dyDescent="0.25"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</row>
    <row r="264" spans="3:52" x14ac:dyDescent="0.25"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</row>
    <row r="265" spans="3:52" x14ac:dyDescent="0.25"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</row>
    <row r="266" spans="3:52" x14ac:dyDescent="0.25"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</row>
    <row r="267" spans="3:52" x14ac:dyDescent="0.25"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</row>
    <row r="268" spans="3:52" x14ac:dyDescent="0.25"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</row>
    <row r="269" spans="3:52" x14ac:dyDescent="0.25"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</row>
    <row r="270" spans="3:52" x14ac:dyDescent="0.25"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</row>
    <row r="271" spans="3:52" x14ac:dyDescent="0.25"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</row>
    <row r="272" spans="3:52" x14ac:dyDescent="0.25"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</row>
    <row r="273" spans="3:52" x14ac:dyDescent="0.25"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</row>
    <row r="274" spans="3:52" x14ac:dyDescent="0.25"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</row>
    <row r="275" spans="3:52" x14ac:dyDescent="0.25"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</row>
    <row r="276" spans="3:52" x14ac:dyDescent="0.25"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</row>
    <row r="277" spans="3:52" x14ac:dyDescent="0.25"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</row>
    <row r="278" spans="3:52" x14ac:dyDescent="0.25"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</row>
    <row r="279" spans="3:52" x14ac:dyDescent="0.25"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</row>
    <row r="280" spans="3:52" x14ac:dyDescent="0.25"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</row>
    <row r="281" spans="3:52" x14ac:dyDescent="0.25"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</row>
    <row r="282" spans="3:52" x14ac:dyDescent="0.25"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</row>
    <row r="283" spans="3:52" x14ac:dyDescent="0.25"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</row>
    <row r="284" spans="3:52" x14ac:dyDescent="0.25"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</row>
    <row r="285" spans="3:52" x14ac:dyDescent="0.25"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</row>
    <row r="286" spans="3:52" x14ac:dyDescent="0.25"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</row>
    <row r="287" spans="3:52" x14ac:dyDescent="0.25"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</row>
    <row r="288" spans="3:52" x14ac:dyDescent="0.25"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</row>
    <row r="289" spans="3:52" x14ac:dyDescent="0.25"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</row>
    <row r="290" spans="3:52" x14ac:dyDescent="0.25"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</row>
    <row r="291" spans="3:52" x14ac:dyDescent="0.25"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</row>
    <row r="292" spans="3:52" x14ac:dyDescent="0.25"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</row>
    <row r="293" spans="3:52" x14ac:dyDescent="0.25"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</row>
    <row r="294" spans="3:52" x14ac:dyDescent="0.25"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</row>
    <row r="295" spans="3:52" x14ac:dyDescent="0.25"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</row>
    <row r="296" spans="3:52" x14ac:dyDescent="0.25"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</row>
    <row r="297" spans="3:52" x14ac:dyDescent="0.25"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</row>
    <row r="298" spans="3:52" x14ac:dyDescent="0.25"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</row>
    <row r="299" spans="3:52" x14ac:dyDescent="0.25"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</row>
    <row r="300" spans="3:52" x14ac:dyDescent="0.25"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</row>
    <row r="301" spans="3:52" x14ac:dyDescent="0.25"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</row>
    <row r="302" spans="3:52" x14ac:dyDescent="0.25"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</row>
    <row r="303" spans="3:52" x14ac:dyDescent="0.25"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</row>
    <row r="304" spans="3:52" x14ac:dyDescent="0.25"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</row>
    <row r="305" spans="3:52" x14ac:dyDescent="0.25"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</row>
    <row r="306" spans="3:52" x14ac:dyDescent="0.25"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</row>
    <row r="307" spans="3:52" x14ac:dyDescent="0.25"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</row>
    <row r="308" spans="3:52" x14ac:dyDescent="0.25"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</row>
    <row r="309" spans="3:52" x14ac:dyDescent="0.25"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</row>
    <row r="310" spans="3:52" x14ac:dyDescent="0.25"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</row>
    <row r="311" spans="3:52" x14ac:dyDescent="0.25"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</row>
    <row r="312" spans="3:52" x14ac:dyDescent="0.25"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</row>
    <row r="313" spans="3:52" x14ac:dyDescent="0.25"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</row>
    <row r="314" spans="3:52" x14ac:dyDescent="0.25"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</row>
    <row r="315" spans="3:52" x14ac:dyDescent="0.25"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</row>
    <row r="316" spans="3:52" x14ac:dyDescent="0.25"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</row>
    <row r="317" spans="3:52" x14ac:dyDescent="0.25"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</row>
    <row r="318" spans="3:52" x14ac:dyDescent="0.25"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</row>
    <row r="319" spans="3:52" x14ac:dyDescent="0.25"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</row>
    <row r="320" spans="3:52" x14ac:dyDescent="0.25"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</row>
    <row r="321" spans="3:52" x14ac:dyDescent="0.25"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</row>
    <row r="322" spans="3:52" x14ac:dyDescent="0.25"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</row>
    <row r="323" spans="3:52" x14ac:dyDescent="0.25"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</row>
    <row r="324" spans="3:52" x14ac:dyDescent="0.25"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</row>
    <row r="325" spans="3:52" x14ac:dyDescent="0.25"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</row>
    <row r="326" spans="3:52" x14ac:dyDescent="0.25"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</row>
    <row r="327" spans="3:52" x14ac:dyDescent="0.25"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</row>
    <row r="328" spans="3:52" x14ac:dyDescent="0.25"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</row>
    <row r="329" spans="3:52" x14ac:dyDescent="0.25"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</row>
    <row r="330" spans="3:52" x14ac:dyDescent="0.25"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</row>
    <row r="331" spans="3:52" x14ac:dyDescent="0.25"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</row>
    <row r="332" spans="3:52" x14ac:dyDescent="0.25"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</row>
    <row r="333" spans="3:52" x14ac:dyDescent="0.25"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</row>
    <row r="334" spans="3:52" x14ac:dyDescent="0.25"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</row>
    <row r="335" spans="3:52" x14ac:dyDescent="0.25"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</row>
    <row r="336" spans="3:52" x14ac:dyDescent="0.25"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</row>
    <row r="337" spans="3:52" x14ac:dyDescent="0.25"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</row>
    <row r="338" spans="3:52" x14ac:dyDescent="0.25"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</row>
    <row r="339" spans="3:52" x14ac:dyDescent="0.25"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</row>
    <row r="340" spans="3:52" x14ac:dyDescent="0.25"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</row>
    <row r="341" spans="3:52" x14ac:dyDescent="0.25"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</row>
    <row r="342" spans="3:52" x14ac:dyDescent="0.25"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</row>
    <row r="343" spans="3:52" x14ac:dyDescent="0.25"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</row>
    <row r="344" spans="3:52" x14ac:dyDescent="0.25"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</row>
    <row r="345" spans="3:52" x14ac:dyDescent="0.25"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</row>
    <row r="346" spans="3:52" x14ac:dyDescent="0.25"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</row>
    <row r="347" spans="3:52" x14ac:dyDescent="0.25"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</row>
    <row r="348" spans="3:52" x14ac:dyDescent="0.25"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</row>
    <row r="349" spans="3:52" x14ac:dyDescent="0.25"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</row>
    <row r="350" spans="3:52" x14ac:dyDescent="0.25"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</row>
    <row r="351" spans="3:52" x14ac:dyDescent="0.25"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</row>
    <row r="352" spans="3:52" x14ac:dyDescent="0.25"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</row>
    <row r="353" spans="3:52" x14ac:dyDescent="0.25"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</row>
    <row r="354" spans="3:52" x14ac:dyDescent="0.25"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</row>
    <row r="355" spans="3:52" x14ac:dyDescent="0.25"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</row>
    <row r="356" spans="3:52" x14ac:dyDescent="0.25"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</row>
    <row r="357" spans="3:52" x14ac:dyDescent="0.25"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</row>
    <row r="358" spans="3:52" x14ac:dyDescent="0.25"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</row>
    <row r="359" spans="3:52" x14ac:dyDescent="0.25"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</row>
    <row r="360" spans="3:52" x14ac:dyDescent="0.25"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</row>
    <row r="361" spans="3:52" x14ac:dyDescent="0.25"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</row>
    <row r="362" spans="3:52" x14ac:dyDescent="0.25"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</row>
    <row r="363" spans="3:52" x14ac:dyDescent="0.25"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</row>
    <row r="364" spans="3:52" x14ac:dyDescent="0.25"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</row>
    <row r="365" spans="3:52" x14ac:dyDescent="0.25"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</row>
    <row r="366" spans="3:52" x14ac:dyDescent="0.25"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</row>
    <row r="367" spans="3:52" x14ac:dyDescent="0.25"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</row>
    <row r="368" spans="3:52" x14ac:dyDescent="0.25"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</row>
    <row r="369" spans="3:52" x14ac:dyDescent="0.25"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</row>
    <row r="370" spans="3:52" x14ac:dyDescent="0.25"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</row>
    <row r="371" spans="3:52" x14ac:dyDescent="0.25"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</row>
    <row r="372" spans="3:52" x14ac:dyDescent="0.25"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</row>
    <row r="373" spans="3:52" x14ac:dyDescent="0.25"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</row>
    <row r="374" spans="3:52" x14ac:dyDescent="0.25"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</row>
    <row r="375" spans="3:52" x14ac:dyDescent="0.25"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</row>
    <row r="376" spans="3:52" x14ac:dyDescent="0.25"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</row>
    <row r="377" spans="3:52" x14ac:dyDescent="0.25"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</row>
    <row r="378" spans="3:52" x14ac:dyDescent="0.25"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</row>
    <row r="379" spans="3:52" x14ac:dyDescent="0.25"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</row>
    <row r="380" spans="3:52" x14ac:dyDescent="0.25"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</row>
    <row r="381" spans="3:52" x14ac:dyDescent="0.25"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</row>
    <row r="382" spans="3:52" x14ac:dyDescent="0.25"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</row>
    <row r="383" spans="3:52" x14ac:dyDescent="0.25"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</row>
    <row r="384" spans="3:52" x14ac:dyDescent="0.25"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</row>
    <row r="385" spans="3:52" x14ac:dyDescent="0.25"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</row>
    <row r="386" spans="3:52" x14ac:dyDescent="0.25"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</row>
    <row r="387" spans="3:52" x14ac:dyDescent="0.25"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</row>
    <row r="388" spans="3:52" x14ac:dyDescent="0.25"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</row>
    <row r="389" spans="3:52" x14ac:dyDescent="0.25"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</row>
    <row r="390" spans="3:52" x14ac:dyDescent="0.25"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</row>
    <row r="391" spans="3:52" x14ac:dyDescent="0.25"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</row>
    <row r="392" spans="3:52" x14ac:dyDescent="0.25"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</row>
    <row r="393" spans="3:52" x14ac:dyDescent="0.25"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</row>
    <row r="394" spans="3:52" x14ac:dyDescent="0.25"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</row>
    <row r="395" spans="3:52" x14ac:dyDescent="0.25"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</row>
    <row r="396" spans="3:52" x14ac:dyDescent="0.25"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</row>
    <row r="397" spans="3:52" x14ac:dyDescent="0.25"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</row>
    <row r="398" spans="3:52" x14ac:dyDescent="0.25"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</row>
    <row r="399" spans="3:52" x14ac:dyDescent="0.25"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</row>
    <row r="400" spans="3:52" x14ac:dyDescent="0.25"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</row>
    <row r="401" spans="3:52" x14ac:dyDescent="0.25"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</row>
    <row r="402" spans="3:52" x14ac:dyDescent="0.25"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</row>
    <row r="403" spans="3:52" x14ac:dyDescent="0.25"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</row>
    <row r="404" spans="3:52" x14ac:dyDescent="0.25"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</row>
    <row r="405" spans="3:52" x14ac:dyDescent="0.25"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</row>
    <row r="406" spans="3:52" x14ac:dyDescent="0.25"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</row>
    <row r="407" spans="3:52" x14ac:dyDescent="0.25"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</row>
    <row r="408" spans="3:52" x14ac:dyDescent="0.25"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</row>
    <row r="409" spans="3:52" x14ac:dyDescent="0.25"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</row>
    <row r="410" spans="3:52" x14ac:dyDescent="0.25"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</row>
    <row r="411" spans="3:52" x14ac:dyDescent="0.25"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</row>
    <row r="412" spans="3:52" x14ac:dyDescent="0.25"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</row>
    <row r="413" spans="3:52" x14ac:dyDescent="0.25"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</row>
    <row r="414" spans="3:52" x14ac:dyDescent="0.25"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</row>
    <row r="415" spans="3:52" x14ac:dyDescent="0.25"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</row>
    <row r="416" spans="3:52" x14ac:dyDescent="0.25"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</row>
    <row r="417" spans="3:52" x14ac:dyDescent="0.25"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</row>
    <row r="418" spans="3:52" x14ac:dyDescent="0.25"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</row>
    <row r="419" spans="3:52" x14ac:dyDescent="0.25"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</row>
    <row r="420" spans="3:52" x14ac:dyDescent="0.25"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</row>
    <row r="421" spans="3:52" x14ac:dyDescent="0.25"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</row>
    <row r="422" spans="3:52" x14ac:dyDescent="0.25"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</row>
    <row r="423" spans="3:52" x14ac:dyDescent="0.25"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</row>
    <row r="424" spans="3:52" x14ac:dyDescent="0.25"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</row>
    <row r="425" spans="3:52" x14ac:dyDescent="0.25"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</row>
    <row r="426" spans="3:52" x14ac:dyDescent="0.25"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</row>
    <row r="427" spans="3:52" x14ac:dyDescent="0.25"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</row>
    <row r="428" spans="3:52" x14ac:dyDescent="0.25"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</row>
    <row r="429" spans="3:52" x14ac:dyDescent="0.25"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</row>
    <row r="430" spans="3:52" x14ac:dyDescent="0.25"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</row>
    <row r="431" spans="3:52" x14ac:dyDescent="0.25"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</row>
    <row r="432" spans="3:52" x14ac:dyDescent="0.25"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</row>
    <row r="433" spans="3:52" x14ac:dyDescent="0.25"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</row>
    <row r="434" spans="3:52" x14ac:dyDescent="0.25"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</row>
    <row r="435" spans="3:52" x14ac:dyDescent="0.25"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</row>
    <row r="436" spans="3:52" x14ac:dyDescent="0.25"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</row>
    <row r="437" spans="3:52" x14ac:dyDescent="0.25"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</row>
    <row r="438" spans="3:52" x14ac:dyDescent="0.25"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</row>
    <row r="439" spans="3:52" x14ac:dyDescent="0.25"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</row>
    <row r="440" spans="3:52" x14ac:dyDescent="0.25"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</row>
    <row r="441" spans="3:52" x14ac:dyDescent="0.25"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</row>
    <row r="442" spans="3:52" x14ac:dyDescent="0.25"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</row>
  </sheetData>
  <mergeCells count="33">
    <mergeCell ref="A29:A45"/>
    <mergeCell ref="C1:D1"/>
    <mergeCell ref="AY1:AZ1"/>
    <mergeCell ref="AK1:AL1"/>
    <mergeCell ref="BA1:BB1"/>
    <mergeCell ref="A3:A28"/>
    <mergeCell ref="E1:F1"/>
    <mergeCell ref="G1:H1"/>
    <mergeCell ref="M1:N1"/>
    <mergeCell ref="AO1:AP1"/>
    <mergeCell ref="AM1:AN1"/>
    <mergeCell ref="Y1:Z1"/>
    <mergeCell ref="AW1:AX1"/>
    <mergeCell ref="W1:X1"/>
    <mergeCell ref="AI1:AJ1"/>
    <mergeCell ref="AG1:AH1"/>
    <mergeCell ref="A56:A67"/>
    <mergeCell ref="A68:A78"/>
    <mergeCell ref="A79:A86"/>
    <mergeCell ref="A87:A96"/>
    <mergeCell ref="A47:A55"/>
    <mergeCell ref="AU1:AV1"/>
    <mergeCell ref="AA1:AB1"/>
    <mergeCell ref="I1:J1"/>
    <mergeCell ref="AE1:AF1"/>
    <mergeCell ref="Q1:R1"/>
    <mergeCell ref="AQ1:AR1"/>
    <mergeCell ref="K1:L1"/>
    <mergeCell ref="U1:V1"/>
    <mergeCell ref="O1:P1"/>
    <mergeCell ref="S1:T1"/>
    <mergeCell ref="AS1:AT1"/>
    <mergeCell ref="AC1:AD1"/>
  </mergeCells>
  <pageMargins left="0.23622047244094491" right="0.23622047244094491" top="0.74803149606299213" bottom="0.74803149606299213" header="0.31496062992125984" footer="0.31496062992125984"/>
  <pageSetup paperSize="8" scale="56" orientation="landscape" r:id="rId1"/>
  <headerFooter>
    <oddHeader xml:space="preserve">&amp;L&amp;"Perpetua,Normal"&amp;26Bilag 2c. 1., 2. og 3. fælles jobsamtaler hele året 2017 (estimat af 2013 tal fra STAR). Fordelt på jobcentre i RAR-Regioner samt sorteret efter a-kassers antal af samtaler. </oddHeader>
    <oddFooter>&amp;LNote: Gns. er gennemsnit af fællessamtaler pr. måned i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Alle i alle år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Emborg</dc:creator>
  <cp:lastModifiedBy>Sofie Emborg</cp:lastModifiedBy>
  <cp:lastPrinted>2015-03-13T09:23:35Z</cp:lastPrinted>
  <dcterms:created xsi:type="dcterms:W3CDTF">2015-01-30T09:55:06Z</dcterms:created>
  <dcterms:modified xsi:type="dcterms:W3CDTF">2015-03-13T14:57:34Z</dcterms:modified>
</cp:coreProperties>
</file>